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2"/>
  </bookViews>
  <sheets>
    <sheet name="QĐ 895 + 3901 (in trình)" sheetId="1" r:id="rId1"/>
    <sheet name="NQ 27 + 08 (in trình)" sheetId="2" r:id="rId2"/>
    <sheet name="KHSDĐ 2021" sheetId="3" r:id="rId3"/>
  </sheets>
  <externalReferences>
    <externalReference r:id="rId6"/>
    <externalReference r:id="rId7"/>
  </externalReferences>
  <definedNames>
    <definedName name="_xlnm.Print_Area" localSheetId="2">'KHSDĐ 2021'!$A$1:$K$172</definedName>
    <definedName name="_xlnm.Print_Area" localSheetId="1">'NQ 27 + 08 (in trình)'!$A$1:$N$184</definedName>
    <definedName name="_xlnm.Print_Area" localSheetId="0">'QĐ 895 + 3901 (in trình)'!$A$1:$N$231</definedName>
    <definedName name="_xlnm.Print_Titles" localSheetId="2">'KHSDĐ 2021'!$2:$3</definedName>
    <definedName name="_xlnm.Print_Titles" localSheetId="1">'NQ 27 + 08 (in trình)'!$2:$3</definedName>
    <definedName name="_xlnm.Print_Titles" localSheetId="0">'QĐ 895 + 3901 (in trình)'!$2:$3</definedName>
    <definedName name="Xã_...">'[2]HTrang(2018)'!$F$6:$AA$6</definedName>
  </definedNames>
  <calcPr fullCalcOnLoad="1"/>
</workbook>
</file>

<file path=xl/sharedStrings.xml><?xml version="1.0" encoding="utf-8"?>
<sst xmlns="http://schemas.openxmlformats.org/spreadsheetml/2006/main" count="3265" uniqueCount="736">
  <si>
    <t>Mục đích sử dụng đất (Mã loại đất)</t>
  </si>
  <si>
    <t>Thu hồi đất</t>
  </si>
  <si>
    <t>Trong đó diện tích (ha)</t>
  </si>
  <si>
    <t>TMD</t>
  </si>
  <si>
    <t>DGT</t>
  </si>
  <si>
    <t>DVH</t>
  </si>
  <si>
    <t>DGD</t>
  </si>
  <si>
    <t>ONT</t>
  </si>
  <si>
    <t>DNL</t>
  </si>
  <si>
    <t>TON</t>
  </si>
  <si>
    <t>TSC</t>
  </si>
  <si>
    <t>DYT</t>
  </si>
  <si>
    <t>Ban QLDA đầu tư xây dựng</t>
  </si>
  <si>
    <t>ĐGT</t>
  </si>
  <si>
    <t>UBND huyện Gia Lâm</t>
  </si>
  <si>
    <t>Xây dựng tuyến đường đê hữu Đuống đoạn từ Dốc Lời - Đặng Xá đến xã Lệ Chi, huyện Gia Lâm</t>
  </si>
  <si>
    <t>Xã: Cổ Bi, Đặng Xá, Phú Thị, Kim Sơn, Lệ Chi</t>
  </si>
  <si>
    <t>Xã Yên Thường</t>
  </si>
  <si>
    <t>Xã Lệ Chi</t>
  </si>
  <si>
    <t>TT Trâu Quỳ</t>
  </si>
  <si>
    <t>Xã Phú Thị</t>
  </si>
  <si>
    <t>Cổ Bi</t>
  </si>
  <si>
    <t>SKC</t>
  </si>
  <si>
    <t>Ban QLDA ĐTXD Gia Lâm</t>
  </si>
  <si>
    <t>Dương Xá</t>
  </si>
  <si>
    <t>Yên Thường</t>
  </si>
  <si>
    <t>Phú Thị</t>
  </si>
  <si>
    <t>Trung Mầu</t>
  </si>
  <si>
    <t>Đông Dư</t>
  </si>
  <si>
    <t>Xây dựng Trung tâm y tế huyện Gia Lâm</t>
  </si>
  <si>
    <t>Xây dựng tuyến đường gom từ cầu Thanh Trì đến cầu vượt Phú Thị, huyện Gia Lâm</t>
  </si>
  <si>
    <t>TT Trâu Quỳ, Dương Xá</t>
  </si>
  <si>
    <t>Xây dựng tuyến đường theo quy hoạch từ đường Phan Đăng Lưu đến Yên Thường, huyện Gia Lâm</t>
  </si>
  <si>
    <t xml:space="preserve">DGT </t>
  </si>
  <si>
    <t>xã Yên Viên, Yên Thường</t>
  </si>
  <si>
    <t>Kiêu Kỵ</t>
  </si>
  <si>
    <t>Xây dựng tuyến đường theo quy hoạch qua cổng trường mầm non và THCS Dương Hà đoạn kéo dài</t>
  </si>
  <si>
    <t>Dương Hà</t>
  </si>
  <si>
    <t>Trung tâm phát triển quỹ đất</t>
  </si>
  <si>
    <t>Ninh Hiệp</t>
  </si>
  <si>
    <t>xã Phú Thị</t>
  </si>
  <si>
    <t>Xây dựng tuyến đường Yên Viên - Đình Xuyên - Ninh Hiệp, huyện Gia Lâm</t>
  </si>
  <si>
    <t>Xã Yên Viên; Dương Hà; Đình Xuyên; Ninh Hiệp</t>
  </si>
  <si>
    <t>Xây dựng HTKT phục vụ đấu giá đất nhỏ kẹt các ô đất công tại xã Cổ Bi, TT Trâu Quỳ, huyện Gia Lâm</t>
  </si>
  <si>
    <t>Ban QLDA</t>
  </si>
  <si>
    <t>Xã Kim Sơn</t>
  </si>
  <si>
    <t>Cải tạo, nâng cấp các tuyến đường liên thôn, trục chính các thôn: 1, 2, 3, 4, 5 Giang Cao, xã Bát Tràng, huyện Gia Lâm.</t>
  </si>
  <si>
    <t>Xã Bát Tràng</t>
  </si>
  <si>
    <t>Cải tạo, nâng cấp các tuyến đường liên thôn, trục chính thôn Bát Tràng đồng bộ với quy hoạch, xã Bát Tràng, huyện Gia Lâm</t>
  </si>
  <si>
    <t>Cải tạo, nâng cấp các tuyến đường liên thôn, trục chính thôn Giang Cao đồng bộ với quy hoạch, xã Bát Tràng, huyện Gia Lâm</t>
  </si>
  <si>
    <t>thị trấn Trâu Quỳ</t>
  </si>
  <si>
    <t>Trạm biến áp 110KV Đông Dư (Tây Nam Gia Lâm) và nhánh rẽ</t>
  </si>
  <si>
    <t>Tổng công ty điện lực TP Hà Nội</t>
  </si>
  <si>
    <t>Văn bản số 1011/QHKT-P7 ngày 08/3/2016 và số 7180/QHKT-HTKT ngày 20/10/2017 của Sở Quy hoạch kiến trúc về việc chấp thuận vị trí trạm điện và hướng tuyến dây 110kV</t>
  </si>
  <si>
    <t>Xây dựng trường THCS Cổ Bi</t>
  </si>
  <si>
    <t>Mở rộng cơ sở vật chất Học viện Tòa án tại xã Kim Sơn, huyện Gia Lâm</t>
  </si>
  <si>
    <t>Tòa án nhân dân tối cao</t>
  </si>
  <si>
    <t>Di chuyển tuyến đường ống xăng dầu phục vụ GPMB thực hiện các dự án trên địa bàn xã Phú Thị và xã Đặng Xá, huyện Gia Lâm</t>
  </si>
  <si>
    <t>Xã Phú Thị, xã Đặng Xá</t>
  </si>
  <si>
    <t>xã Đặng Xá, huyện Gia Lâm</t>
  </si>
  <si>
    <t>Xây dựng tuyến đường quy hoạch 13,5m từ đường Ỷ Lan đến đường trục thôn Hoàng Long, xã Đặng Xá, huyện Gia Lâm</t>
  </si>
  <si>
    <t>xã Đông Dư</t>
  </si>
  <si>
    <t>Ban QLDA ĐTXD CTGT TP Hà Nội</t>
  </si>
  <si>
    <t>Xây dựng đường  gom nối đường Đài Tư - Sài Đồng ra Quốc lộ 5</t>
  </si>
  <si>
    <t>Xã Cổ Bi</t>
  </si>
  <si>
    <t>Quyết định số 22/QĐ-UBND ngày 12/01/2011 về việc phê duyệt Xây dựng đường  gom nối đường Đài Tư - Sài Đồng ra Quốc lộ 5</t>
  </si>
  <si>
    <t>Xây dựng hạ tầng kỹ thuật khu đất phục vụ giao đất ở cho 98 hộ dân xã Ninh Hiệp, huyện Gia Lâm</t>
  </si>
  <si>
    <t>Giải phóng mặt bằng phục vụ đấu giá quyền thuê đất tại khu Ga Phú Thụy, xã Dương Xá, huyện Gia Lâm</t>
  </si>
  <si>
    <t>Dự án đất ở (đối ứng dự án đường Hà Nội - Hưng Yên)</t>
  </si>
  <si>
    <t>Công ty CP Comaland đầu tư và phát triển bất động sản</t>
  </si>
  <si>
    <t>Đa Tốn</t>
  </si>
  <si>
    <t>Quyết định 4852/QĐ-UBND ngày 18/9/2014 của UBND Thành phố v/v phê duyệt quy hoạch chi tiết khu đất đối ứng</t>
  </si>
  <si>
    <t>Quy hoạch khu Bộ Tư lệnh hải quân</t>
  </si>
  <si>
    <t>CQP</t>
  </si>
  <si>
    <t>Bộ tư lệnh hải quân</t>
  </si>
  <si>
    <t xml:space="preserve"> Đông Dư, Đa Tốn</t>
  </si>
  <si>
    <t>Văn bản số 803/STNMT-KHTH ngày 09/02/2015 của Sở TNMT v/v hướng dẫn xác định ranh giới khu đất thu hồi phục vụ dự án xây dựng trụ sở chỉ huy cơ quan Bộ tư lệnh Hải quân</t>
  </si>
  <si>
    <t>Bát Tràng</t>
  </si>
  <si>
    <t>Lệ Chi</t>
  </si>
  <si>
    <t>Dự án xây dựng khu tái định cư phục vụ GPMB dự án mở rộng Công ty điện Stanley Việt Nam</t>
  </si>
  <si>
    <t>ONT (đất ở nông thôn)</t>
  </si>
  <si>
    <t>Công ty điện Stanley Việt Nam</t>
  </si>
  <si>
    <t>Quyết định số 641/Q Đ-UBND ngày 29/01/2013 của UBND Thành phố v/v điều chỉnh cục bộ quy hoạch sử dụng đất một phần
Văn bản số 1373/QHKT-P3 ngày 14/5/2013 của Sở Quy hoạch Kiến trúc về việc chấp thuận Tổng mặt bằng Dự án xây dựng Khu tái định cư phục vụ GPMB dự án mở rộng công ty điện Stanley Việt Nam tại xã Dương Xá, huyện Gia Lâm</t>
  </si>
  <si>
    <t>Trung tâm thương Mại tại xã Đa Tốn</t>
  </si>
  <si>
    <t>Tập đoàn VinGroup-Công ty CP</t>
  </si>
  <si>
    <t>Thông báo 291/TB-UBND ngày 24/3/2018 của UBND Thành phố và Văn bản số 2675/STNMT-CCQLĐĐ ngày 06/4/2018 của Sở Tài nguyên và Môi trường</t>
  </si>
  <si>
    <t>Ghi chú</t>
  </si>
  <si>
    <t>Xây dựng Khu nhà ở cho Cán bộ chiến sỹ Cục A69 - Bộ Công An</t>
  </si>
  <si>
    <t>Công ty CP xây dựng bảo tàng Hồ Chí Minh</t>
  </si>
  <si>
    <t>- Phê duyệt Quy hoạch chi tiết tỷ lệ 1/500 tại Quyết định số 1309/QĐ-UBND ngày 06/3/2014;
- Giấy phép quy hoạch số 276/GPQH ngày 20/01/2016 của Sở QHKT;
- Hiện nay công ty đang triển khai các thủ tục theo hướng dẫn của Sở Xây dựng tại Văn bản số 12397/SXD-PTĐT ngày 22/12/2017.</t>
  </si>
  <si>
    <t>Tu bổ, tôn tạo chùa Báo Ân - Đình Quang Trung</t>
  </si>
  <si>
    <t>Dương Quang</t>
  </si>
  <si>
    <t>Quyết định số 7424/QĐ-UBND ngày 10/9/2018 về việc phê duyệt dự án đầu tư xây dựng công trình, Dự án: Tu bổ, tôn tạo Đình Quang Trung - Chùa Báo Ân, xã Dương Quang, huyện Gia Lâm</t>
  </si>
  <si>
    <t>Xây dựng trường Mầm non Yên Thường, huyện Gia Lâm</t>
  </si>
  <si>
    <t>Quyết định số 4595/QĐ-UBND ngày 14/6/2018 về việc phê duyệt dự án đầu tư xây dựng công trình, Dự án: Xây dựng trường mần non Yên Thường, huyện Gia Lâm</t>
  </si>
  <si>
    <t>Xây dựng trường tiểu học Yên Thường, huyện Gia Lâm</t>
  </si>
  <si>
    <t>Quyết định số 7239/QĐ-UBND ngày 30/8/2018 về việc phê duyệt dự án đầu tư xây dựng công trình, Dự án: Xây dựng trường tiểu học Yên Thường, huyện Gia Lâm</t>
  </si>
  <si>
    <t>Xây dựng trường THCS Văn Đức</t>
  </si>
  <si>
    <t>Văn Đức</t>
  </si>
  <si>
    <t>Quyết định số 1615/QĐ-UBND ngày 25/2/2018 về việc phê duyệt dự án đầu tư xây dựng công trình, Dự án: Xây dựng trường THCS Văn Đức, huyện Gia Lâm</t>
  </si>
  <si>
    <t>Xây dựng trường mầm non Phú Thị, huyện Gia Lâm</t>
  </si>
  <si>
    <t>Quyết định số 8710/QĐ-UBND ngày 23/10/2018 về việc phê duyệt dự án đầu tư xây dựng công trình, Dự án: Cải tạo, mở rộng Trường mầm non Phú Thị, huyện Gia Lâm</t>
  </si>
  <si>
    <t>Xây dựng tuyến đường theo quy hoạch đường Yên Viên - Đình Xuyên - Phù Đổng đến hết địa bàn huyện Gia Lâm</t>
  </si>
  <si>
    <t>TT Yên Viên, xã Yên Viên</t>
  </si>
  <si>
    <t>Quyết định số 9013/QĐ-UBND ngày 31/10/2018 về việc phê duyệt dự án Xây dựng tuyến đường theo quy hoạch đường Yên Viên - Đình Xuyên - Phù Đồng đến hết địa bàn huyện Gia Lâm</t>
  </si>
  <si>
    <t>Cải tạo, nâng cấp tuyến đường từ dốc đê Phù Đổng đến đường Dốc Lã - Ninh Hiệp - Trung Mầu</t>
  </si>
  <si>
    <t>Quyết định số 9027/QĐ-UBND ngày 31/10/2018 về việc phê duyệt dự án đầu tư xây dựng công trình, Dự án: Cải tạo, nâng cấp tuyến đường từ dốc đê Phù Đổng đến đường Dốc Lã - Ninh Hiệp - Trung Mầu</t>
  </si>
  <si>
    <t>Cải tạo, nâng cấp các tuyến đường xã Phú Thị, huyện Gia Lâm</t>
  </si>
  <si>
    <t>Quyết định số 8970/QĐ-UBND ngày 30/10/2018 về việc phê duyệt dự án đầu tư xây dựng công trình, Dự án: Cải tạo, nâng cấp các tuyến đường xã Phú Thị, huyện Gia Lâm</t>
  </si>
  <si>
    <t xml:space="preserve">Giải phóng mặt bằng, tạo quỹ đất sạch phục vụ đấu giá quyền sử dụng đất các ô đất trục đường 179, xã Kiêu Kỵ, huyện Gia Lâm </t>
  </si>
  <si>
    <t xml:space="preserve">Quyết định số 8266/QĐ-UBND ngày 5/10/2018 của UBND huyện Gia Lâm về phê duyệt dự án đầu tư. Dự án: Giải phóng mặt bằng, tạo quỹ đất sạch phục vụ đấu giá quyền sử dụng đất các ô đất trục đường 179, xã Kiêu Kỵ, huyện Gia Lâm </t>
  </si>
  <si>
    <t>Xây dựng HTKT phục vụ đấu giá QSD đất nhỏ kẹt xã  Đông Dư (07 vị trí)</t>
  </si>
  <si>
    <t>Quyết định số 9018/QĐ-UBND ngày 28/10/2016 của UBND huyện Gia Lâm về phê duyệt BCKTKT. Dự án: Xây dựng HTKT phục vụ đấu giá QSD đất nhỏ kẹt xã  Đông Dư (07 vị trí)</t>
  </si>
  <si>
    <t>XD HTKT phục vụ đấu giá QSD đất nhỏ, kẹt xã Yên Thường (X7)</t>
  </si>
  <si>
    <t>Quyết định số 8219/QĐ-UBND ngày 23/6/2017 của UBND huyện Gia Lâm về phê duyệt BCKTKT. Dự án: XD HTKT phục vụ đấu giá QSD đất nhỏ, kẹt xã Yên Thường</t>
  </si>
  <si>
    <t>Kim Sơn</t>
  </si>
  <si>
    <t>Quyết định số 266a/QĐ-TANDTC  ngày 01/11/2018 điều chỉnh dự án đầu tư; Quyết định số 547/QĐ-TTg ngày 20/4/2017 của Thủ tướng Chính phủ giao kế hoạch đầu tư trung hạn vốn NSNN giai đoạn 2016;</t>
  </si>
  <si>
    <t>Xây dựng hệ thống đường giao thông, thoát nước trục chính thôn Lời, xã Đặng Xá, huyện Gia Lâm</t>
  </si>
  <si>
    <t>QĐ: 8981/QĐ-UBND ngày 30/10/2018 của UBND huyện Gia Lâm về việc phê duyệt báo cáo kinh tế kỹ thuật đầu tư xây dựng dự án: Xây dựng hệ thống đường giao thông, thoát nước trục chính thôn Lời, xã Đặng Xá, huyện Gia Lâm</t>
  </si>
  <si>
    <t>GPMB khu đấu giá quyền sử dụng đất X1 thôn Trùng Quán, xã Yên Thường, huyện Gia Lâm</t>
  </si>
  <si>
    <t xml:space="preserve">Quyết định số 8910//QĐ-UBND ngày 26/10/2018 của UBND huyện Gia Lâm về việc phê duyệt quy hoạch chi tiết TL: 1/500;  Quyết định số 9001/QĐ-UBND ngày 31/10/2018 của UBND huyện Gia Lâm về phê duyệt BCNCKT dư án; </t>
  </si>
  <si>
    <t>GPMB khu đấu giá quyền sử dụng đất X3 thôn Trùng Quán, xã Yên Thường, huyện Gia Lâm</t>
  </si>
  <si>
    <t xml:space="preserve">Chấp thuận QH TMB của UBND huyện Gia Lâm ký ngày 18/5/2018; Quyết định số 4492/QĐ-UBND ngày 7/6/2018 của UBND huyện Gia Lâm về phê duyệt dự án; </t>
  </si>
  <si>
    <t>GPMB khu đấu giá quyền sử dụng đất X4 thôn Trùng Quán, xã Yên Thường, huyện Gia Lâm</t>
  </si>
  <si>
    <t xml:space="preserve">Chấp thuận QH TMB của UBND huyện Gia Lâm ký ngày 18/5/2018; Quyết định số 4493/QĐ-UBND ngày 7/6/2018 của UBND huyện Gia Lâm về phê duyệt dự án; </t>
  </si>
  <si>
    <t>GPMB khu đấu giá quyền sử dụng đất X5 thôn Quy Mông và thôn Trùng Quán, xã Yên Thường, huyện Gia Lâm</t>
  </si>
  <si>
    <t>Xây dựng trường mầm non Bát Tràng, huyện Gia Lâm</t>
  </si>
  <si>
    <t>Quyết định số 8627/QĐ-UBND ngày 7/10/16 của UBND huyện Gia Lâm v/v phê duyệt dự án đầu tư</t>
  </si>
  <si>
    <t>ODT</t>
  </si>
  <si>
    <t>Xây dựng tuyến đường theo quy hoạch qua trường MN Dương Hà</t>
  </si>
  <si>
    <t>Quyết định phê duyệt chủ trương đầu tư 6257/QĐ-UBND ngày 10/5/2017 của UBND huyện Gia Lâm</t>
  </si>
  <si>
    <t>Xây dựng tuyến đường 30m đấu nối khu vực dự án điểm thông quan nội địa Thành phố Hà Nội tới đường Nguyễn Đức Thuận</t>
  </si>
  <si>
    <t>Quyết định phê duyệt dự án đầu tư 5990/QĐ-UBND ngày 31/10/2016 của UBND thành phố Hà Nội.</t>
  </si>
  <si>
    <t>Xây dựng trường tiểu học Cổ Bi, huyện Gia Lâm</t>
  </si>
  <si>
    <t>Ban QLDA ĐTXD</t>
  </si>
  <si>
    <t>QĐ số 11457/QĐ-UBND ngày 28/8/2017 của UBND huyện Gia Lâm về việc phê duyệt dự án đầu tư công trình</t>
  </si>
  <si>
    <t>Xây dựng kè bờ tả sông Đuống đoạn thượng lưu và hạ lưu Cầu Đuống, huyện Đông Anh và huyện Gia Lâm</t>
  </si>
  <si>
    <t>DTL</t>
  </si>
  <si>
    <t>Ban QLDA ĐTXD CTNN và PTNTTP HN</t>
  </si>
  <si>
    <t>xã Yên Viên, TT Yên Viên</t>
  </si>
  <si>
    <t>Quyết định phê duyệt dự án số 7571/QĐ-UBND ngày 31/11/2017 của UBND Thành phố</t>
  </si>
  <si>
    <t>Dự án Hố van, hố kỹ thuật của tuyến ống truyền dẫn, cấp nước trong dự án đầu tư xây dựng Nhà máy nước mặt Sông Đuống</t>
  </si>
  <si>
    <t>các Nhà đầu tư: Công ty nước sạch Hà Nội; Công ty TNHH MTV Ứng dụng công nghệ mới và Du lịch; VIAC (N0.1) Limited Partenrsgip; Công ty TNHH MTV quản lý quỹ ngân hàng Thương mại cổ phần công thương Việt Nam</t>
  </si>
  <si>
    <t>Phù Đổng, Đình Xuyên, Văn Đức, Dương Hà, Dương Xá, Phú Thị, xã Yên Viên</t>
  </si>
  <si>
    <t>Văn bản số 6701/STNMT-CCQLĐĐ ngày 16/8/2017 về việc hướng dẫn công ty nước mặt Sông Đuống xác định mốc giới hành lang an toàn tuyến ống truyền dẫn của Nhà máy nước mặt sông Đuống tại huyện Gia Lâm.</t>
  </si>
  <si>
    <t>Cải tạo, nâng cấp đường Tỉnh lộ 179 đoạn từ Dốc Lời đến ngã tư đường 181, huyện Gia Lâm</t>
  </si>
  <si>
    <t>Văn bản số 684/HĐND-KTNS ngày 19/12/2017 của HĐND TP Hà Nội về chủ trương đầu tư dự án</t>
  </si>
  <si>
    <t>Xây dựng đường đê tả Đuống đoạn từ cầu Đuống đến cầu Phù Đổng, huyện Gia Lâm</t>
  </si>
  <si>
    <t>Xã: Yên Viên, Dương Hà, Phù Đổng;
TT Yên Viên</t>
  </si>
  <si>
    <t>Văn bản số 678/HĐND-KTNS ngày 19/12/2017 của HĐND TP Hà Nội về chủ trương đầu tư dự án</t>
  </si>
  <si>
    <t>Xây dựng tuyến đường từ khu đô thị Trâu Quỳ qua đường Dương Xá - Đông Dư đến ga Phú Thị, huyện Gia Lâm</t>
  </si>
  <si>
    <t>TT Trâu Quỳ, xã Dương Xá</t>
  </si>
  <si>
    <t>Xây dựng tuyến đường quy hoạch từ đường 179 đến đường gom Hà Nội - Hải Phòng, huyện Gia Lâm</t>
  </si>
  <si>
    <t>Xã Kiêu Kỵ</t>
  </si>
  <si>
    <t>Văn bản số 683/HĐND-KTNS ngày 19/12/2017 của HĐND TP Hà Nội về chủ trương đầu tư dự án</t>
  </si>
  <si>
    <t>Xây dựng tuyến đường quy hoạch 24,5m từ đê Đuống đến đường Dốc Lã Ninh Hiệp,</t>
  </si>
  <si>
    <t>Xã: Yên Viên,  Đình Xuyên, Ninh Hiệp</t>
  </si>
  <si>
    <t>Văn bản số 674/HĐND-KTNS ngày 19/12/2017 của HĐND TP Hà Nội về chủ trương đầu tư dự án</t>
  </si>
  <si>
    <t>Xây dựng HTKT phục vụ đấu giá đất nhỏ, kẹt  tổ dân phố Kiên Thành</t>
  </si>
  <si>
    <t>Thị trấn Trâu Quỳ</t>
  </si>
  <si>
    <t>Quyết định số 8218/QĐ-UBND ngày 23/6/2017 của UBND huyện Gia Lâm phê duyệt Báo cáo Kinh tế kỹ thuật Dự án.</t>
  </si>
  <si>
    <t>Công ty TNHH Đầu tư và Phát triển đô thị Gia Lâm</t>
  </si>
  <si>
    <t>Thị trấn Trâu quỳ, các xã Dương Xá, Kiêu Kỵ, Đa Tốn</t>
  </si>
  <si>
    <t>Xây dựng HTKT phục vụ đấu giá QSD đất nhỏ kẹt tại xã Yên Thường</t>
  </si>
  <si>
    <t>Ban QLDA Huyện</t>
  </si>
  <si>
    <t>QĐ 8219/QĐ-UBND ngày 23/6/2017 phê BCKTKT</t>
  </si>
  <si>
    <t>Xây dựng HTKT phục vụ đấu giá QSD đất nhỏ kẹt xã Phù Đổng</t>
  </si>
  <si>
    <t>Phù Đổng</t>
  </si>
  <si>
    <t>Quyết định phê duyệt chủ trương đầu tư số 6787/QĐ-UBND ngày 18/8/2016. TMB phê duyệt T10/2018</t>
  </si>
  <si>
    <t>Xây dựng HTKT phục vụ đấu giá đất nhỏ kẹt thôn Vàng, xã Cổ Bi, huyện Gia Lâm</t>
  </si>
  <si>
    <t>Quyết định phê duyệt chủ trương đầu tư số 7126/QĐ-UBND ngày 31/8/2016 của UBND huyện Gia Lâm, QĐ phê dự án 4487/QĐ-UBND ngày 7/6/2018</t>
  </si>
  <si>
    <t>Xây dựng hạ tầng kỹ thuật phục vụ đấu giá quyền sử dụng đất thị trấn Trâu Quỳ, huyện Gia Lâm.</t>
  </si>
  <si>
    <t>Quyết định phê duyệt chủ trương đầu tư số 3905/QĐ-UBND ngày 04/4/2017 của UBND huyện Gia Lâm</t>
  </si>
  <si>
    <t>Tạo mặt bằng phục vụ đấu giá quyền sử dụng đất nhỏ kẹt Thôn Trùng Quán, xã Yên Thường</t>
  </si>
  <si>
    <t>Quyết định phê duyệt chủ trương đầu tư số 3906/QĐ-UBND ngày 04/4/2017 của UBND huyện Gia Lâm</t>
  </si>
  <si>
    <t>Xây dựng hệ thống đường giao thông, thoát nước trục chính thôn Viên Ngoại, Nhân Lễ, xã Đặng Xá, huyện Gia Lâm</t>
  </si>
  <si>
    <t>Xã Đặng Xá</t>
  </si>
  <si>
    <t>Quyết định số 11123/QĐ-UBND ngày 10/8/17 của UBND huyện Gia Lâm về việc phê duyệt Chủ trương đầu tư</t>
  </si>
  <si>
    <t>Xây dựng hạ tầng kỹ thuật phục vụ đấu giá quyền sử dụng đất nhỏ kẹt xã Đặng Xá, huyện Gia Lâm</t>
  </si>
  <si>
    <t>Quyết định số 14405/QĐ-UBND ngày 06/10/2017 của UBND huyện Gia Lâm về việc phê duyệt Chủ trương đầu tư</t>
  </si>
  <si>
    <t>Xây dựng hạ tầng kỹ thuật phục vụ đấu giá quyền sử dụng đất nhỏ kẹt xã Dương Quang, huyện Gia Lâm</t>
  </si>
  <si>
    <t>Xã Dương Quang</t>
  </si>
  <si>
    <t>Quyết định số 14406/QĐ-UBND ngày 06/10/2017 của UBND huyện Gia Lâm về việc phê duyệt Chủ trương đầu tư</t>
  </si>
  <si>
    <t>Xây dựng hạ tầng kỹ thuật phục vụ đấu giá quyền sử dụng đất nhỏ kẹt xã Phú Thị, huyện Gia Lâm</t>
  </si>
  <si>
    <t>Quyết định số 14404/QĐ-UBND ngày 06/10/2017 của UBND huyện Gia Lâm về việc phê duyệt Chủ trương đầu tư</t>
  </si>
  <si>
    <t xml:space="preserve">Dự án đầu tư xây dựng sân Golf Vinpearl Hà Nội </t>
  </si>
  <si>
    <t>Dương Hà, Phù Đổng</t>
  </si>
  <si>
    <t>- Quyết định số 1537/QĐ-UBND ngày 06/3/2017 của UBND Thành phố; Quyết định số 1048/QĐ-UBND ngày 07/3/2018 của UBND Thành phố.</t>
  </si>
  <si>
    <t>Dự án bến xe khách liên tỉnh kết hợp điểm đầu cuối xe buýt phía Đông thành phố Hà Nội</t>
  </si>
  <si>
    <t>Tổng công ty vận tải Hà Nội</t>
  </si>
  <si>
    <t>- Văn bản số 6526/UBND-KH&amp;ĐT về việc chấp thuận giao Tổng công ty vận tải Hà Nội là chủ đầu tư
- Quyết định số 2319/QĐ-UBND ngày 18/4/2017 về việc phê duyệt đồ án Quy hoạch chỉ tiết 1/500</t>
  </si>
  <si>
    <t>Cụm công nghiệp làng nghề Đình Xuyên</t>
  </si>
  <si>
    <t>CNN</t>
  </si>
  <si>
    <t>Công ty cổ phần phát triển đầu tư xây dựng Việt Nam</t>
  </si>
  <si>
    <t>Đình Xuyên</t>
  </si>
  <si>
    <t>Quyết định chủ trương đầu tư số 2950/QĐ-UBND ngày 15/6/2018 của UBND Thành phố</t>
  </si>
  <si>
    <t>Xây dựng trường THCS Vietschool Đặng Xá</t>
  </si>
  <si>
    <t>Công ty cổ phần tập đoàn Bách Việt</t>
  </si>
  <si>
    <t>Đặng Xá</t>
  </si>
  <si>
    <t>Xây dựng trường tiểu học Vietschool Đặng Xá</t>
  </si>
  <si>
    <t>Xây dựng trường tiểu học Kim Sơn, huyện Gia Lâm</t>
  </si>
  <si>
    <t>xã Kim Sơn</t>
  </si>
  <si>
    <t>QĐ số 7422/QĐ-UBND ngày 10/9/18 của UBND huyện Gia Lâm về việc phê duyệt dự án đầu tư xây dựng công trình</t>
  </si>
  <si>
    <t>Xây dựng trường THCS Kim Sơn</t>
  </si>
  <si>
    <t>QĐ số  7425 ngày 10/9/18của UBND huyện Gia Lâm về việc phê duyệt dự án đầu tư</t>
  </si>
  <si>
    <t>Xã Dương Xá</t>
  </si>
  <si>
    <t>Xây dựng hoàn chỉnh, khớp nối hạ tầng kỹ thuật khu công nghiệp vừa và nhỏ Phú Thị, khu công nghiệp Dương Xá A, huyện Gia Lâm</t>
  </si>
  <si>
    <t>Xã Đặng Xá, Phú Thị, Dương Xá</t>
  </si>
  <si>
    <t>Quyết định số 486/HĐND-KTXH ngày 6/9/2018 của HĐND huyện Gia Lâm về việc chủ trương đầu tư dự án</t>
  </si>
  <si>
    <t>Cải tạo, chỉnh trang đường liên thôn, trục chính thông Vàng, xã Cổ Bi, huyện Gia Lâm</t>
  </si>
  <si>
    <t>Quyết định số 4797/QĐ-UBND ngày 28/6/18 của UBND huyện Gia Lâm</t>
  </si>
  <si>
    <t>Giải phóng mặt bằng khu đất đấu giá quyền sử dụng đất tại xã Đình Xuyên, huyện Gia Lâm</t>
  </si>
  <si>
    <t xml:space="preserve"> Đất chuyển đổi mục đích sử dụng khu vực nông thôn</t>
  </si>
  <si>
    <t>Hộ gia đình, cá nhân</t>
  </si>
  <si>
    <t>tại 20 xã</t>
  </si>
  <si>
    <t>Quyết định số 12/2017/QĐ-UBND ngày 31/3/2017 của UBND Thành phố</t>
  </si>
  <si>
    <t>Đất chuyển đổi mục đích sử dụng đất của các hộ gia đình, cá nhân khu vực đô thị</t>
  </si>
  <si>
    <t>TT Trâu Quỳ, TT Yên Viên</t>
  </si>
  <si>
    <t>Dự án đầu tư xây dựng Khu đô thị Yên Viên</t>
  </si>
  <si>
    <t>Công ty cổ phần xây dựng và xuất nhập khẩu tổng hợp</t>
  </si>
  <si>
    <t>xã Yên Viên, xã Yên Thường</t>
  </si>
  <si>
    <t>Văn bản số 7239/UBND-TN&amp;MT ngày 14/10/2015 của UBND Thành phố</t>
  </si>
  <si>
    <t>Ban chỉ huy quân sự huyện Gia Lâm</t>
  </si>
  <si>
    <t>DQP</t>
  </si>
  <si>
    <t>Bộ Tư lệnh Thủ đô Hà Nội</t>
  </si>
  <si>
    <t xml:space="preserve">Văn bản số 11017/VP-ĐT ngày 20/11/2017 của Văn phòng UBND Thành phố </t>
  </si>
  <si>
    <t>STT</t>
  </si>
  <si>
    <t>Danh mục công trình, dự án</t>
  </si>
  <si>
    <t>Cơ quan, tổ chức, người đăng ký</t>
  </si>
  <si>
    <t>Diện tích (ha)</t>
  </si>
  <si>
    <t>xã, thị trấn</t>
  </si>
  <si>
    <t>Căn cứ pháp lý của dự án</t>
  </si>
  <si>
    <t>Đất trồng lúa</t>
  </si>
  <si>
    <t>A</t>
  </si>
  <si>
    <t>I</t>
  </si>
  <si>
    <t>I.1</t>
  </si>
  <si>
    <t>Văn bản số 673/HĐND-KTNS ngày 19/12/2017 của HĐND TP Hà Nội về chủ trương đầu tư dự án.
Quyết định số 6011/QĐ-UBND ngày 31/10/2018 Phê duyệt dự án: Xây dựng tuyến đường từ khu đô thị Trâu Quỳ qua đường Dương Xá - Đông Dư đến ga Phú Thị, huyện Gia Lâm</t>
  </si>
  <si>
    <t>I.2</t>
  </si>
  <si>
    <t>II</t>
  </si>
  <si>
    <t>II.1</t>
  </si>
  <si>
    <t>- Nghị quyết số 04/NQ-HĐND ngày 09/4/2019  của Hội đồng nhân dân thành phố Hà Nội về việc phê duyệt chủ trương đầu tư, điều chỉnh chủ trường đầu tư một số dự án sử dụng vốn đầu tư công trung hạn 5 năm giai đoạn 2016 - 2020 của TP Hà Nội. Trong đó có dự án: Xây dựng tuyến đường gom từ cầu Thanh Trì đến cầu vượt Phú Thị, huyện Gia Lâm;  
- Thông báo số 258/TB-UBND ngày 14/03/2018 của UBND Thành phố Hà Nội về Kết luận, chỉ đạo của đồng chí Chủ tịch UBND Thành phố tại buổi làm việc với huyện Gia Lâm.</t>
  </si>
  <si>
    <t>- Quyết định số 7545/QĐ-UBND ngày 14/9/2018 của UBND huyện Gia Lâm về chủ trương đầu tư dự án: Xây dựng tuyến đường theo quy hoạch qua cổng trường mầm non và THCS Dương Hà đoạn kéo dài; 
Tờ trình số 2574/TTr-QLDA ĐTXD ngày 17/10/2019 của Ban QLDA ĐTXD huyện Gia Lâm v/v thẩm định và phê duyệt báo cáo KTKT đầu tư dự án Xây dựng tuyến đường theo quy hoạch qua cổng trường mầm non Dương Hà, trường THCS Dương Hà đoạn kéo dài, xã Dương Hà, huyện Gia Lâm</t>
  </si>
  <si>
    <t>Quyết định số 2800/QĐ-UBND ngày 21/12/2018 của UBND huyện Gia Lâm về việc phê duyệt Chủ trương đầu tư. Dự án: Cải tạo, nâng cấp các tuyến đường liên thôn, trục chính thôn Bát Tràng đồng bộ với quy hoạch, xã Bát Tràng, huyện Gia Lâm, QĐ số 4134/QĐ-UBND ngày 20/06/2019 của UBND huyện Gia Lâm về việc phê duyệt báo cáo kinh tế - kỹ thuật đầu tư xây dựng dự án</t>
  </si>
  <si>
    <t>Quyết định số 2803/QĐ-UBND ngày 16/4/2019 của UBND huyện Gia Lâm về việc phê duyệt chủ trương đầu tư. Dự an: Cải tạo, nâng cấp các tuyến đường liên thôn, trục chính thôn Giang Cao đồng bộ với quy hoạch, xã Bát Tràng, huyện Gia Lâm, QĐ số 4133/QĐ-UBND ngày 20/06/2019 của UBND huyện Gia Lâm về việc phê duyệt báo cáo kinh tế - kỹ thuật đầu tư xây dựng dự án</t>
  </si>
  <si>
    <t>QĐ: 4128/QĐ-UBND ngày 20/6/2019 của UBND huyện Gia Lâm về việc phê duyệt báo cáo KTKT</t>
  </si>
  <si>
    <t>- QĐ: 7855/QĐ-UBND ngày 24/9/2018 của UBND huyện Gia Lâm về việc phê duyệt chủ trương đầu tư dự án: Xây dựng tuyến đường quy hoạch 13,5m từ đường Ỷ Lan đến đường trục thôn Hoàng Long, xã Đặng Xá, huyện Gia Lâm.
Tờ trình số 2527/TTr-QLDA ĐTXD ngày 15/10/2019 của Ban QLDA ĐTXD huyện Gia Lâm v/v thẩm định, phê duyệt báo cáo KTKT đầu tư xây dựng.</t>
  </si>
  <si>
    <t>GPMB ô đất theo quy hoạch khu nhà ở Tháp Vàng, thôn Trân Tảo, xã Phú Thị, huyện Gia Lâm</t>
  </si>
  <si>
    <t>GPMB theo quy hoạch khu đất DD1, DD2 xã Dông Dư, huyện Gia Lâm (khu Đầm Cọ)</t>
  </si>
  <si>
    <t>III</t>
  </si>
  <si>
    <t>B</t>
  </si>
  <si>
    <t>Các dự án đăng ký mới thực hiện trong năm 2020</t>
  </si>
  <si>
    <t>Cải tạo, nâng cấp tuyến đường liên thôn, trục chính thôn Giao Tất A, xã Kim Sơn, huyện Gia Lâm (giai đoạn 2).</t>
  </si>
  <si>
    <t>Quyết định số 4719/QĐ-UBND ngày 11/07/2019 của UBND huyện Gia Lâm về chủ trương đầu tư dự án: Cải tạo, nâng cấp tuyến đường liên thôn, trục chính thôn Giao Tất A, xã Kim Sơn, huyện Gia Lâm (giai đoạn 2).</t>
  </si>
  <si>
    <t>Cải tạo, nâng cấp các tuyến đường liên thôn, trục chính các thôn: Linh Quy Bắc, Cừ Keo, Cây Đề, xã Kim Sơn, huyện Gia Lâm (giai đoạn 2).</t>
  </si>
  <si>
    <t>Quyết định số 4718/QĐ-UBND ngày 11/07/2019 của UBND huyện Gia Lâm về chủ trương đầu tư dự án: Cải tạo, nâng cấp các tuyến đường liên thôn, trục chính các thôn: Linh Quy Bắc, Cừ Keo, Cây Đề, xã Kim Sơn, huyện Gia Lâm (giai đoạn 2).</t>
  </si>
  <si>
    <t>Xây dựng tuyến đường theo quy hoạch từ đường Đình Xuyên qua khu đấu giá X1 đến đường Ninh Hiệp, huyện Gia Lâm</t>
  </si>
  <si>
    <t>Xây dựng vườn hoa, cây xanh tổ dân phố Kiên Thành, TT Trâu Quỳ huyện Gia Lâm</t>
  </si>
  <si>
    <t>DKV</t>
  </si>
  <si>
    <t>QĐ 3980/QĐ-UBND ngày 13/6/2019 của UBND huyện Gia Lâm về việc phê duyệt chủ trương Dự án: Xây dựng vườn hoa, cây xanh tổ dân phố Kiên Thành, thị trấn Trâu Quỳ, huyện Gia Lâm</t>
  </si>
  <si>
    <t>Cải tạo, nâng cấp tuyến đường liên thôn các thôn: 1, 2, 3, 4, 5, 6, 7, 8, xã Kim Lan, huyện Gia Lâm</t>
  </si>
  <si>
    <t>Xã Kim Lan</t>
  </si>
  <si>
    <t>Quyết định số 5347/QĐ-UBND ngày 08/8/2019 của UBND huyện Gia Lâm về phê duyệt dự án đầu tư xây dựng công trình: Cải tạo, nâng cấp tuyến đường liên thôn các thôn: 1, 2, 3, 4, 5, 6, 7, 8, xã Kim Lan, huyện Gia Lâm</t>
  </si>
  <si>
    <t>Xây dựng tuyến đường 13m theo quy hoạch từ đường gom cao tốc Hà Nội - Hải Phòng đến đường quy hoạch B=30m, huyện Gia Lâm</t>
  </si>
  <si>
    <t>Quyết định số 4717/QĐ-UBND ngày 11/07/2019 của UBND huyện Gia Lâm về chủ trương đầu tư dự án: Xây dựng tuyến đường 13m theo quy hoạch từ đường gom cao tốc Hà Nội - Hải Phòng đến đường quy hoạch B=30m, huyện Gia Lâm</t>
  </si>
  <si>
    <t>Xây dựng hạ tầng kỹ thuật chùa Bà Tấm, xã Dương Xá, huyện Gia Lâm</t>
  </si>
  <si>
    <t>Quyết định số 4161/QĐ-UBND ngày 24/06/2019 của UBND huyện Gia Lâm về chủ trương đầu tư dự án: Xây dựng hạ tầng kỹ thuật chùa Bà Tấm, xã Dương Xá, huyện Gia Lâm</t>
  </si>
  <si>
    <t>Cải tạo, nâng cấp các tuyến đường trục chính đội 8A thôn Đào Xuyên và xây dựng tuyến đường từ Đình Đào Xuyên đến Nghè Lê Xá, xã Đa Tốn, huyện Gia Lâm</t>
  </si>
  <si>
    <t>Quyết định số 3979/QĐ-UBND ngày 13/06/19 của UBND huyện Gia Lâm về chủ trương đầu tư dự án: Cải tạo, nâng cấp các tuyến đường trục chính đội 8A thôn Đào Xuyên và xây dựng tuyến đường từ Đình Đào Xuyên đến Nghè Lê Xá, xã Đa Tốn, huyện Gia Lâm</t>
  </si>
  <si>
    <t>Xây dựng Trường mầm non mới, xã Cổ Bi, huyện Gia Lâm</t>
  </si>
  <si>
    <t>Thôn Cam, xã Cổ Bi</t>
  </si>
  <si>
    <t>Xây dựng trung tâm văn hóa thể thao xã Đa Tốn, giai đoạn II</t>
  </si>
  <si>
    <t>DTT</t>
  </si>
  <si>
    <t>xã Đa Tốn</t>
  </si>
  <si>
    <t>QĐ số 2599/QĐ-UBND ngày 03/4/2019 của UBND huyện Gia Lâm phê duyệt chủ trương đầu tư: Xây dựng trung tâm văn hóa thể thao xã Đa Tốn, huyện Gia Lâm</t>
  </si>
  <si>
    <t>Xây dựng trường mầm non Phù Đổng, điểm trường thôn Đổng Viên</t>
  </si>
  <si>
    <t>Xã Phù Đổng</t>
  </si>
  <si>
    <t>QĐ số 2798/QĐ-UBND ngày 16/4/2019 của UBND huyện Gia Lâm phê duyệt chủ trương đầu tư: Xây dựng trường mầm non Phù Đổng, điểm trường thôn Đổng Viên</t>
  </si>
  <si>
    <t>Xây dựng trường THCS Ninh Hiệp</t>
  </si>
  <si>
    <t>xã Ninh Hiệp</t>
  </si>
  <si>
    <t>Nghị quyết số 01/NQ-HĐND ngày 26/4/2019 của HĐND huyện Gia Lâm về việc xem xét, cho ý kiến; phê duyệt chủ trương đầu tư một số dự án thuộc thẩm quyền của HĐND huyện</t>
  </si>
  <si>
    <t>Xây dựng trung tâm văn hóa thể thao xã Kiêu Kỵ</t>
  </si>
  <si>
    <t>xã Kiêu Kỵ</t>
  </si>
  <si>
    <t>Quyết định số 2802/QĐ-UBND ngày 16/4/19 của UBND huyện Gia Lâm về phê duyệt chủ trương đầu tư: Xây dựng trung tâm văn hóa thể thao xã Kiêu Kỵ huyện Gia Lâm</t>
  </si>
  <si>
    <t>Xây dựng nhà văn hóa thôn Trùng Quán, xã Yên Thường, huyện Gia Lâm</t>
  </si>
  <si>
    <t>Quyết định số 252/QĐ-UBND ngày 14/1/2019 của UBND huyện Gia Lâm về phê duyệt Chủ trương đầu tư: Xây dựng nhà văn hóa thôn Trùng Quán, xã Yên Thường, huyện Gia Lâm</t>
  </si>
  <si>
    <t>Xây dựng nhà văn hóa các thôn: Trung Quan 3, Chử Xá; xã Văn Đức, huyện Gia Lâm</t>
  </si>
  <si>
    <t>xã Văn Đức</t>
  </si>
  <si>
    <t>Quyết định số 1403/QĐ-UBND ngày 12/2/19 của UBND huyện Gia Lâm Chủ trương đầu tư: Xây dựng nhà văn hóa các thôn: Trung Quan 3, Chử Xá; xã Văn Đức, huyện Gia Lâm</t>
  </si>
  <si>
    <t>Cải tạo mở rộng trường mầm non cổ bi, huyện Gia Lâm</t>
  </si>
  <si>
    <t>xã Cổ Bi</t>
  </si>
  <si>
    <t>Xây dựng trụ sở huyện ủy, HĐND-UBND huyện Gia Lâm</t>
  </si>
  <si>
    <t>Quyết điịnh 8938/QĐ-UBND ngày 29/10/2018 của UBND huyện phê duyệt dự án: Xây dựng trụ sở huyện ủy, HĐND-UBND huyện Gia Lâm</t>
  </si>
  <si>
    <t>Giải phóng mặt bằng tạo quỹ đất theo quy hoạch khu đất PD1, PD2, PD3 xã Phù Đổng, huyện Gia Lâm</t>
  </si>
  <si>
    <t>Giải phóng mặt bằng tạo quỹ đất theo quy hoạch khu đất PD4 xã Phù Đổng, huyện Gia Lâm</t>
  </si>
  <si>
    <t>Giải phóng mặt bằng tạo quỹ đất theo quy hoạch khu đất KK1, xã Kiêu Kỵ, huyện Gia Lâm</t>
  </si>
  <si>
    <t>Giải phóng mặt bằng tạo quỹ đất theo quy hoạch khu đất PD5 xã Phù Đổng, huyện Gia Lâm</t>
  </si>
  <si>
    <t>Giải phóng mặt bằng tạo quỹ đất theo quy hoạch khu đất C1 tại xã Yên Thường, huyện Gia Lâm</t>
  </si>
  <si>
    <t>Giải phóng mặt bằng tạo quỹ đất theo quy hoạch khu đất C2 tại xã Yên Viên, huyện Gia Lâm</t>
  </si>
  <si>
    <t>Yên Viên</t>
  </si>
  <si>
    <t>Giải phóng mặt bằng tạo quỹ đất theo quy hoạch khu đất C3 tại xã Yên Viên, huyện Gia Lâm</t>
  </si>
  <si>
    <t>Giải phóng mặt bằng tạo quỹ đất theo quy hoạch khu đất C4 tại xã Yên Viên, huyện Gia Lâm</t>
  </si>
  <si>
    <t>Giải phóng mặt bằng tạo quỹ đất theo quy hoạch khu đất C5 tại xã Yên Viên, huyện Gia Lâm</t>
  </si>
  <si>
    <t>Giải phóng mặt bằng tạo quỹ đất theo quy hoạch khu đất C6 tại xã Yên Viên, huyện Gia Lâm</t>
  </si>
  <si>
    <t>Giải phóng mặt bằng tạo quỹ đất theo quy hoạch khu đất C8-C9 tại các xã Yên Viên, huyện Gia Lâm</t>
  </si>
  <si>
    <t>Trâu Quỳ</t>
  </si>
  <si>
    <t>Giải phóng mặt bằng tạo quỹ đất theo quy hoạch khu đất C14 tại Thị trấn Trâu Quỳ, huyện Gia Lâm</t>
  </si>
  <si>
    <t>Giải phóng mặt bằng tạo quỹ đất theo quy hoạch khu đất C15 tại Thị trấn Trâu Quỳ, huyện Gia Lâm</t>
  </si>
  <si>
    <t>Giải phóng mặt bằng tạo quỹ đất theo quy hoạch khu đất C16 tại Thị trấn Trâu Quỳ, huyện Gia Lâm</t>
  </si>
  <si>
    <t>Giải phóng mặt bằng tạo quỹ đất theo quy hoạch khu đất C18 tại xã Kiêu Kỵ, huyện Gia Lâm</t>
  </si>
  <si>
    <t>Giải phóng mặt bằng tạo quỹ đất theo quy hoạch khu đất C19 tại xã Đa Tốn, huyện Gia Lâm</t>
  </si>
  <si>
    <t>Giải phóng mặt bằng tạo quỹ đất theo quy hoạch khu chức năng CCK01 thuộc quy hoạch chi tiết hai bên tuyến đường 179</t>
  </si>
  <si>
    <t>Kiêu kỵ</t>
  </si>
  <si>
    <t>Giải phóng mặt bằng tạo quỹ đất theo quy hoạch khu chức năng CCK1-8 thuộc quy hoạch chi tiết hai bên tuyến đường Dốc Hội – Đại học nông nghiệp I</t>
  </si>
  <si>
    <t>Giải phóng mặt bằng tạo quỹ đất theo quy hoạch các khu chức năng thuộc quy hoạch chi tiết hai bên tuyến đường Dốc Hội – Đại học nông nghiệp I và quy hoạch chi tiết hai bên tuyến đường 179</t>
  </si>
  <si>
    <t>Cổ Bi, Trâu Quỳ, Kiêu Kỵ</t>
  </si>
  <si>
    <t>Quyết định số 6578/QĐ-UBND ngày 16/9/2019 phê duyệt chủ trương đầu tư dự án: Giải phóng mặt bằng tạo quỹ đất theo quy hoạch các khu chức năng thuộc quy hoạch chi tiết hai bên tuyến đường Dốc Hội – Đại học nông nghiệp I và quy hoạch chi tiết hai bên tuyến đường 179.
 Quyết định số 4027/QĐ-UBND ngày 22/7/2016 của UBND thành phố Hà Nội về việc Quy hoạch chi tiết hai bên tuyến đường Dốc Hội - đại học Nông nghiệp, tỷ lệ 1/500; Quyết định số 2566/QĐ-UBND ngày 24/5/2016 của UBND thành phố Hà Nội về việc Quy hoạch chi tiết hai bên tuyến đường 179 đoạn từ Quốc Lộ 5 đến thôn Chu Xá, xã Kiêu Kỵ, tỷ lệ 1/500.</t>
  </si>
  <si>
    <t>Giải phóng mặt bằng tạo quỹ đất theo quy hoạch khu chức năng CCK02, BDX4 thuộc quy hoạch chi tiết hai bên tuyến đường 179</t>
  </si>
  <si>
    <t>Xây dựng Trụ sở và kho vật chứng Chi cục Thi hành án dân sự huyện Gia Lâm</t>
  </si>
  <si>
    <t>Chi cục thi hành án dân sự Hà Nội</t>
  </si>
  <si>
    <t>Văn bản số 2021/BTP-KHTC ngày 03/6/2019 của Bộ Tư pháp  Thông báo chủ trương đầu tư dự án khởi công 2020</t>
  </si>
  <si>
    <t>Dự án: Giải phóng mặt bằng, xây dựng hạ tầng kỹ thuật phục vụ đấu giá quyền sử dụng đất tại xã Đông Dư, huyện Gia Lâm</t>
  </si>
  <si>
    <t>Xã Đông Dư</t>
  </si>
  <si>
    <t>Văn bản số 1784/UBND-TCKH ngày 26/7/2019 về việc nhiệm vụ thực hiện đấu giá đất sử dụng vào mục đích sản xuất nông nghiệp và chuẩn bị đầu tư các dự án đấu giá đất ở tại các vị trí đất công; Biên bản họp Hội đồng thẩm định chủ trương đầu tư chương trình, dự án nhóm C sử dụng vốn đầu tư công huyện Gia Lâm ngày 17/9/2019.</t>
  </si>
  <si>
    <t>Dự án: Giải phóng mặt bằng, xây dựng hạ tầng kỹ thuật phục vụ đấu giá quyền sử dụng đất tại xã Dương Quang, huyện Gia Lâm</t>
  </si>
  <si>
    <t>Dự án: Giải phóng mặt bằng, xây dựng hạ tầng kỹ thuật phục vụ đấu giá quyền sử dụng đất tại xã Kim Sơn, huyện Gia Lâm</t>
  </si>
  <si>
    <t>Dự án: Giải phóng mặt bằng, xây dựng hạ tầng kỹ thuật phục vụ đấu giá quyền sử dụng đất tại xã Lệ Chi, huyện Gia Lâm</t>
  </si>
  <si>
    <t>Dự án: Giải phóng mặt bằng, xây dựng hạ tầng kỹ thuật phục vụ đấu giá quyền sử dụng đất tại xã Trung Mầu, huyện Gia Lâm</t>
  </si>
  <si>
    <t>Xã Trung Mầu</t>
  </si>
  <si>
    <t>Dự án: Giải phóng mặt bằng, xây dựng hạ tầng kỹ thuật phục vụ đấu giá quyền sử dụng đất tại xã Yên Thường, huyện Gia Lâm</t>
  </si>
  <si>
    <t>Dự án: Giải phóng mặt bằng, xây dựng hạ tầng kỹ thuật phục vụ đấu giá quyền sử dụng đất tại xã Yên Viên, huyện Gia Lâm</t>
  </si>
  <si>
    <t>Xã Yên Viên</t>
  </si>
  <si>
    <t>Dự án: Giải phóng mặt bằng tạo quỹ đất sạch phục vụ đấu giá quyền sử dụng đất tại xã: Dương Quang, Dương Xá, Kim Lan, Yên Thường, huyện Gia Lâm</t>
  </si>
  <si>
    <t>Xã: Dương Quang, Dương Xá, Kim Lan, Yên Thường</t>
  </si>
  <si>
    <t>Dự án: Giải phóng mặt bằng, xây dựng hạ tầng khung theo quy hoạch khu đất KS2, KS3, xã Kim Sơn, huyện Gia Lâm</t>
  </si>
  <si>
    <t>TTPTQĐ huyện Gia Lâm</t>
  </si>
  <si>
    <t>Nghị quyết số 13/NQ-HĐND ngày 14/12/2018 của HĐND huyện Gia Lâm về việc xem xét, cho ý kiến; phê duyệt chủ trương đầu tư một số dự án thuộc thẩm quyền của HĐND Huyện;; Biên bản họp Hội đồng thẩm định chủ trương đầu tư chương trình, dự án nhóm C sử dụng vốn đầu tư công huyện Gia Lâm ngày 17/9/2019</t>
  </si>
  <si>
    <t>Dự án: Xây dựng cơ sở hạ tầng khu xử lý chất thải rắn Phù Đổng, huyện Gia Lâm</t>
  </si>
  <si>
    <t>DRA</t>
  </si>
  <si>
    <t>Quy hoạch tổng mặt bằng tỷ lệ 1/500 được chấp thuận ngày 19/11/2018; TT số 140/TTr-UBND ngày 13/8/2019 của UBND TH Hà Nội.</t>
  </si>
  <si>
    <t>Cụm công nghiệp Phú Thị - Giai đoạn 2</t>
  </si>
  <si>
    <t>Công ty Cổ phần phát triển Fuji Hà Nội</t>
  </si>
  <si>
    <t>Xã Phú Thị, Dương Xá</t>
  </si>
  <si>
    <t xml:space="preserve">Mở rộng quy mô dự án
 Nhà máy sản xuất </t>
  </si>
  <si>
    <t>Văn bản số 8869/UBND-TNMT ngày 17/10/2011 của UBND Thành phố về việc chấp thuận chủ trương cho Công ty TNHH Điện Staley Việt Nam được làm các thủ tục với các cơ quan chức năng của Thành phố về việc xin sử dụng đất tại xã Dương Xá để thực hiện dự án mở rộng cơ sở sản xuất hiện có.
Văn bản số 7931/QHKT-TMB-HTKT ngày 16/11/2017 của Sở Quy hoạch Kiến trúc về việc chấp thuận bản vẽ điều chỉnh tổng mặt bằng tỷ lệ 1/500 để lập dự án đầu tư xây dựng Nhà máy sản xuất (giai đoạn 3)</t>
  </si>
  <si>
    <t>Xây dựng tuyến đường và hạ tầng kỹ thuật cụm làng nghề tập trung xã Bát Tràng, huyện Gia Lâm</t>
  </si>
  <si>
    <t>Bát tràng</t>
  </si>
  <si>
    <t>Xây dựng HTKT phục vụ đấu giá QSD đất nhỏ kẹt xã Đông Dư, huyện Gia Lâm (03 vị trí thuộc thôn 2, thôn 3 và thôn 6)</t>
  </si>
  <si>
    <t>Quyết định số 6960/QĐ-UBND ngày 25/8/2016 của UBND huyện Gia Lâm về phê duyệt BCKTKT. Dự án: Xây dựng HTKT phục vụ đấu giá QSD đất nhỏ kẹt xã Đông Dư, huyện Gia Lâm  (03 vị trí thuộc thôn 2, thôn 3 và thôn 6)</t>
  </si>
  <si>
    <t>Xây dựng hạ tầng kỹ thuật phục vụ đấu giá quyền sử dụng đất nhỏ kẹt xã Kim Lan (15 vị trí)</t>
  </si>
  <si>
    <t>Quyết định số 9299/QĐ-UBND ngày 31/10/2016 của UBND huyện Gia Lâm về phê duyệt BCKTKT,. Dự án: Xây dựng hạ tầng kỹ thuật phục vụ đấu giá quyền sử dụng đất nhỏ kẹt xã Kim Lan (15 vị trí)</t>
  </si>
  <si>
    <t>Cải tạo, nâng cấp đường Dốc Hội, ĐHNN1, huyện Gia Lâm</t>
  </si>
  <si>
    <t>TT Trâu Quỳ, xã Cổ Bi</t>
  </si>
  <si>
    <t xml:space="preserve"> Quyết định số 1317/QĐ-UBNDngày 21/3/2019 về việc phê điều chỉnh dự án</t>
  </si>
  <si>
    <t>Cải tạo, nâng cấp các tuyến đường liên thôn, trục chính các thôn Tô Khê, Hàn Lạc, Đại Bản xã Phú Thị, huyện Gia Lâm</t>
  </si>
  <si>
    <t>Xây dựng trường PTTH Cao Bá Quát</t>
  </si>
  <si>
    <t>Nâng cấp, mở rộng tuyến đường nối từ QL5 vào khu công nghiệp Hapro (giai đoạn 1)</t>
  </si>
  <si>
    <t>Ban Quản lý dự án đầu tư xây dựng công trình giao thông thành phố Hà Nội</t>
  </si>
  <si>
    <t>Phú Thị, Lệ Chi, Kim Sơn, Đặng Xá</t>
  </si>
  <si>
    <t>Quyết định số 3148/QĐ-UBND ngày 09/8/2007 của UBND thành phố Hà Nội về việc thu hồi 155.183m2 đất tại các xã: Phú Thị, Lệ Chi, Kim Sơn, Đặng Xá, huyện Gia Lâm; giao cho Sở giao thông công chính Hà Nội để thực hiện dự án</t>
  </si>
  <si>
    <t>Các dự án nằm trong Nghị quyết số 27/NQ-HĐND ngày 04/12/2019 của HĐND Thành phố</t>
  </si>
  <si>
    <t>Các dự án nằm trong biểu 1A</t>
  </si>
  <si>
    <t>Các dự án chuyển tiếp từ năm 2019 sang năm 2020</t>
  </si>
  <si>
    <t>Quyết định3208/QĐ-UBND ngày 19/4/2018 của UBND huyện Gia Lâm về việc phê duyệt chủ trương đầu tư dự án; Ngày 19/6/2019, UBND huyện Gia Lâm có Quyết định số 4099/QĐ-UBND về việc phê duyệt báo cáo kinh tế - kỹ thuật</t>
  </si>
  <si>
    <t>Nghị quyết số 13/NQ-HĐND ngày 14/12/2018 của của HĐND huyện Gia Lâm về việc xem xét, cho ý kiến; phê duyệt chủ trương đầu tư một số dự án thuộc thẩm quyền của HĐND huyện; Ngày 02/7/2019, UBND huyện Gia Lâm có Quyết định số 4575/QĐ-UBND về việc phê duyệt dự án đầu tư</t>
  </si>
  <si>
    <t>Nghị quyết số 13/NQ-HĐND ngày 14/12/2018 của của HĐND huyện Gia Lâm  về việc xem xét, cho ý kiến; phê duyệt chủ trương đầu tư một số dự án thuộc thẩm quyền của HĐND huyện Quyết định số 2833/QĐ-UBND ngày 25/10/2011 về việc phê duyệt QHCT tỷ lệ 1/500 của UBND huyện Gia Lâm; Quyết định số 5421/QĐ-UBND ngày 14/8/2018 của UBND huyện Gia Lâm phê duyệt dự án đầu tư; Đã cắm mốc GPMB</t>
  </si>
  <si>
    <t>QĐ: 10291/QĐ-UBND ngày 07/12/2018 về viêc phê duyệt chủ trương đầu tư; Bản vẽ QH tổng mặt bằng tỷ lệ 1/500 do công ty TNHH tư vấn kiến trúc - Đầu tư xây dựng Archiviet lập, đã được UBND huyện Gia Lâm chấp thuận tại Quyết định số 2035/QĐ-UBND ngày 22/9/2010.Quyết định số 5423/QĐ-UBND ngày 14/8/2018 của UBND huyện Gia Lâm phê duyệt dự án đầu tư; Đã cắm mốc GPMB</t>
  </si>
  <si>
    <t>Quyết định số 1347/QĐ-UBND ngày 30/01/2019 của UBND huyện Gia Lâm về chủ trương đầu tư dự án:  giải phóng mặt bằng phục vụ đấu giá quyền thuê đất tại khu Ga Phú Thụy, xã Dương Xá, huyện Gia Lâm; Quyết định số 4566/QĐ-UBND ngày 02/7/2019 của UBND huyện Gia Lâm về việc phê duyệt dự án; Đã cắm mốc GPMB</t>
  </si>
  <si>
    <t>TT Trâu Quỳ, Cổ Bi</t>
  </si>
  <si>
    <t>Quyết định số 7831/QĐ-UBND ngày 20/9/2018 của UBND huyện Gia Lâm về phê duyệt chủ trương đầu tư: Xây dựng HTKT phục vụ đấu giá đất nhỏ kẹt các ô đất công tại xã Cổ Bi, TT Trâu Quỳ, huyện Gia Lâm
Bản vẽ chấp thuận tổng mặt bằng ngày 10/2/2019. Quyết định số 4103/QĐ-UBND ngày 19/6/2016 về phê duyệt Báo cáo KTKT dự án.</t>
  </si>
  <si>
    <t>Quyết định số 10224/QĐ-UBND ngày 04/12/2018 của UBND huyện Gia Lâm về việc phê duyệt Chủ trương đầu tư. Dự án: Cải tạo, nâng cấp các tuyến đường liên thôn, trục chính các thôn Tô Khê, Hàn Lạc, Đại Bản xã Phú Thị, huyện Gia Lâm. QĐ số 4098/QĐ-UBND ngày 19/06/2019 của UBND huyện Gia Lâm về việc phê duyệt dự án đầu tư xây dựng</t>
  </si>
  <si>
    <t>Quyết định số 2801/QĐ-UBND ngày 16/4/2019 của UBND huyện Gia Lâm về việc phê duyệt chủ trương đầu tư. Dự an: Cải tạo, nâng cấp các tuyến đường liên thôn, trục chính các thôn: 1, 2, 3, 4, 5 Giang Cao, xã Bát Tràng, huyện Gia Lâm. QĐ số 4132/QĐ-UBND ngày 20/06/2019 của UBND huyện Gia Lâm về việc phê duyệt báo cáo kinh tế - kỹ thuật đầu tư xây dựng dự án</t>
  </si>
  <si>
    <t>Nghị quyết số 13/NQ-HĐND ngày 14/12/2018 củacủa HĐND huyện Gia Lâm  về việc xem xét, cho ý kiến; phê duyệt chủ trương đầu tư một số dự án thuộc thẩm quyền của HĐND huyện; Bản vẽ QH TMB 1/500 do UBND huyện Gia Lâm phê duyệt ngày 14/5/2019. Ngày 30/8/2019 UBND huyện Gia Lâm có Quyết định số 6286/QĐ-UBND về việc phê duyệt dự án đầu tư</t>
  </si>
  <si>
    <t>Quyết điịnh 6561/QĐ-UBND ngày 16/9/2019 của UBND huyện phê duyệt dự án:  Cải tạo mở rộng trường mầm non cổ bi, huyện Gia Lâm</t>
  </si>
  <si>
    <t>Quyết định số 2074/QĐ-UBND ngày 13/3/2019 của UBND huyện Gia Lâm phê duyệt chủ trương đầu tư dự án:Giải phóng mặt bằng tạo quỹ đất theo quy hoạch khu đất C3 tại xã Yên Viên, huyện Gia Lâm . Bản vẽ QH TMB chấp thuận tháng 9/2019</t>
  </si>
  <si>
    <t>Quyết định số 2075/QĐ-UBND ngày 13/3/202019 của UBND huyện Gia Lâm phê duyệt chủ trương đầu tư dự án: Giải phóng mặt bằng tạo quỹ đất theo quy hoạch khu đất C4 tại xã Yên Viên, huyện Gia Lâm.
 Bản vẽ QH TMB chấp thuận tháng 9/2019</t>
  </si>
  <si>
    <t>Quyết định số 2076/QĐ-UBND ngày 13/3/2019 của UBND huyện Gia Lâm phê duyệt chủ trương đầu tư dự án: Giải phóng mặt bằng tạo quỹ đất theo quy hoạch khu đất C5 tại xã Yên Viên, huyện Gia Lâm
Bản vẽ QH TMB chấp thuận tháng 9/2019</t>
  </si>
  <si>
    <t>Quyết định số 2113/QĐ-UBND ngày 15/3/2019 của UBND huyện Gia Lâm phê duyệt chủ trương đầu tư dự án: Giải phóng mặt bằng tạo quỹ đất theo quy hoạch khu đất C6 tại xã Yên Viên, huyện Gia Lâm.
Bản vẽ QH TMB chấp thuận tháng 9/2019</t>
  </si>
  <si>
    <t>Quyết định số 2077/QĐ-UBND ngày 13/3/2019 của UBND huyện Gia Lâm phê duyệt chủ trương đầu tư dự án: Giải phóng mặt bằng tạo quỹ đất theo quy hoạch khu đất C8-C9 tại các xã Yên Viên, huyện Gia Lâm.
Bản vẽ QH TMB chấp thuận tháng 9/2019</t>
  </si>
  <si>
    <t>Quyết định số 3007/QĐ-UBND ngày 26/4/2019 của UBND huyện Gia Lâm phê duyệt chủ trương đầu tư dự án: Giải phóng mặt bằng tạo quỹ đất theo quy hoạch khu đất C14 tại Thị trấn Trâu Quỳ, huyện Gia Lâm.
Bản vẽ QH TMB chấp thuận tháng 9/2019</t>
  </si>
  <si>
    <t>Quyết định số 3009/QĐ-UBND ngày 26/4/2019 của UBND huyện Gia Lâm phê duyệt chủ trương đầu tư dự án: Giải phóng mặt bằng tạo quỹ đất theo quy hoạch khu đất C16 tại Thị trấn Trâu Quỳ, huyện Gia Lâm.
Bản vẽ QH TMB chấp thuận tháng 9/2019</t>
  </si>
  <si>
    <t>Quyết định số 2081/QĐ-UBND ngày 13/3/2019 của UBND huyện Gia Lâm phê duyệt chủ trương đầu tư dự án: Giải phóng mặt bằng tạo quỹ đất theo quy hoạch khu đất C19 tại xã Đa Tốn, huyện Gia Lâm.
Bản vẽ QH TMB chấp thuận tháng 9/2019</t>
  </si>
  <si>
    <t>Quyết định số 6575/QĐ-UBND ngày 16/9/2019 của UBND huyện Gia Lâm phê duyệt chủ trương đầu tư dự án: Giải phóng mặt bằng tạo quỹ đất theo quy hoạch khu chức năng CCK01 thuộc quy hoạch chi tiết hai bên tuyến đường 179; Quyết định số 2566/QĐ-UBND ngày 24/5/2016 của UBND thành phố Hà Nội về việc Quy hoạch chi tiết hai bên tuyến đường 179 đoạn từ Quốc Lộ 5 đến thôn Chu Xá, xã Kiêu Kỵ, tỷ lệ 1/500</t>
  </si>
  <si>
    <t>Quyết định số 6577/QĐ-UBND ngày 16/9/2019 của UBND huyện Gia Lâm phê duyệt chủ trương đầu tư dự án: Giải phóng mặt bằng tạo quỹ đất theo quy hoạch khu chức năng CCK1-8 thuộc quy hoạch chi tiết hai bên tuyến đường Dốc Hội – Đại học nông nghiệp I. Quyết định số 4027/QĐ-UBND ngày 22/7/2016 của UBND thành phố Hà Nội về việc Quy hoạch chi tiết hai bên tuyến đường Dốc Hội - đại học Nông nghiệp, tỷ lệ 1/500</t>
  </si>
  <si>
    <t>Quyết định số 6579/QĐ-UBND ngày 16/9/2019 của UBND huyện Gia Lâm phê duyệt chủ trương đầu tư dự án: Giải phóng mặt bằng tạo quỹ đất theo quy hoạch khu chức năng CCK02, BDX4 thuộc quy hoạch chi tiết hai bên tuyến đường 179;  Quyết định số 2566/QĐ-UBND ngày 24/5/2016 của UBND thành phố Hà Nội về việc Quy hoạch chi tiết hai bên tuyến đường 179 đoạn từ Quốc Lộ 5 đến thôn Chu Xá, xã Kiêu Kỵ, tỷ lệ 1/500</t>
  </si>
  <si>
    <t>Văn bản 68/HĐND-KTXH ngày 13/10/2017 của HĐND huyện Gia Lâm về việc chủ trương đầu tư dự án: Xây dựng Trường mầm non mới, xã Cổ Bi, huyện Gia Lâm. Quyết định số 7923/QĐ-UBND ngày 25/10/2019 về phê duyệt dự án: Xây dựng Trường mầm non mới, xã Cổ Bi, huyện Gia Lâm</t>
  </si>
  <si>
    <t>Các dự án nằm trong biều 1B</t>
  </si>
  <si>
    <t>Các dự án chuyển tiếp tưc năm 2019 sang năm 2020</t>
  </si>
  <si>
    <t>Cổ bi</t>
  </si>
  <si>
    <t>Văn bản số 55/HĐND-KTXH ngày 22/6/2018 của HĐND huyện Gia Lâm  về chủ trương đầu tư dự án: "Xây dựng Trung tâm y tế huyện Gia Lâm". Quyết định số 4115/QĐ-UBND ngày 19/6/2019 về phê duyệt dự án.</t>
  </si>
  <si>
    <t>- Văn bản số 680/HĐND-KTNS ngày 19/12/2017 của HĐND huyện Gia Lâm  về chủ trương đầu tư dự án: "Xây dựng tuyến đường theo quy hoạch từ đường Phan Đăng Lưu đến Yên Thường, huyện Gia Lâm". QĐ 7887/QĐ-UBND ngày 25/10/2019 của UBND huyện Gia Lâm về việc phê duyệt dự án đầu tư xây dựng dự án.
- Thông báo số 258/TB-UBND ngày 14/03/2018 của UBND Thành phố Hà Nội về Kết luận, chỉ đạo của đồng chí Chủ tịch UBND Thành phố tại buổi làm việc với huyện Gia Lâm. (cho phép GPMB trước khi phê duyệt dự án)
- Đã có chỉ lệnh cắm mốc và cắm mốc GPMB; Đang thực hiện điều tra kiểm đếm GPMB</t>
  </si>
  <si>
    <t xml:space="preserve">Quyết định số 6234/QĐ-UBND ngày 17/11/2016 của UBND Thành phố Hà Nội về việc phê duyệt nhiệm vụ chuẩn bị đầu tư dự án Xây dựng hạ tầng kỹ thuật khu đất phục vụ giao đất ở cho 98 hộ dân tại xã Ninh Hiệp, huyện Gia Lâm
Bản vẽ quy hoạch tổng mặt bằng tỷ lệ 1/500 được UBND huyện Gia Lâm chấp thuận ngày 19/11/2018 - Nguồn vốn: ứng từ Quỹ phát triển đất thành phố Hà Nội;
Ngày 07/02/2018 UBND Thành phố có Quyết định số 712/QĐ-UBND về việc chuyển chủ đầu tư về UBND huyện Gia Lâm.
2. Về đề xuất dự án đầu tư: 
Ngày 27/5/2019 UBND huyện Gia Lâm có Tờ trình số 87/TTr-UBND về việc thẩm định chủ trương đầu tư
</t>
  </si>
  <si>
    <t>- Nghị quyết số 04/NQ-HĐND ngày 09/4/2019  của Hội đồng nhân dân thành phố Hà Nội về việc phê duyệt chủ trương đầu tư, điều chỉnh chủ trường đầu tư một số dự án sử dụng vốn đầu tư công trung hạn 5 năm giai đoạn 2016 - 2020 của TP Hà Nội. Trong đó có dự án: Xây dựng tuyến đường đê hữu Đuống đoạn từ Dốc Lời - Đặng Xá đến xã Lệ Chi, huyện Gia Lâm. 
- - Thông báo số 258/TB-UBND ngày 14/03/2018 của UBND Thành phố Hà Nội về Kết luận, chỉ đạo của đồng chí Chủ tịch UBND Thành phố tại buổi làm việc với huyện Gia Lâm. (cho phép GPMB trước khi phê duyệt dự án)</t>
  </si>
  <si>
    <t>- Văn bản số 675/HĐND-KTNS ngày 19/12/2017 của HĐND thành phố Hà Nội về chủ trương đầu tư dự án: "Xây dựng tuyến đường Yên Viên - Đình Xuyên - Ninh Hiệp, huyện Gia Lâm".
- Thông báo số 258/TB-UBND ngày 14/03/2018 của UBND Thành phố Hà Nội về Kết luận, chỉ đạo của đồng chí Chủ tịch UBND Thành phố tại buổi làm việc với huyện Gia Lâm. (cho phép GPMB trước khi phê duyệt dự án)</t>
  </si>
  <si>
    <t>Các dự án nằm trong biểu 2</t>
  </si>
  <si>
    <t>III.1</t>
  </si>
  <si>
    <t>Các dự án chuyển tiếp tưừ năm 2019 sang năm 2020</t>
  </si>
  <si>
    <t>III.2</t>
  </si>
  <si>
    <t>SKN</t>
  </si>
  <si>
    <t>Thông báo số 2263-TB/TU ngày 22/10/2019 thông báo kết luận của Ban thường vụ Thành ủy nhất trí về chủ trương đối với việc thành lập Cụm công nghiệp Phú Thị - Giai đoạn 2</t>
  </si>
  <si>
    <t>Các dự án không nằm trong Nghị quyết số 27/NQ-HĐND ngày 04/12/2019 của Hội đồng nhân dân Thành phố</t>
  </si>
  <si>
    <t>Tổng</t>
  </si>
  <si>
    <t>Xây dựng HTKT phục vụ đấu giá quyền sử dụng đất nhỏ, kẹt xã Văn Đức</t>
  </si>
  <si>
    <t>Xây dựng hạ tầng kỹ thuật phục vụ đấu giá quyền sử dụng đất nhỏ, kẹt xã Lệ Chi, huyện Gia Lâm</t>
  </si>
  <si>
    <t>Quyết định số 2403/QĐ-UBND ngày 25/10/2013 của UBND huyện Gia Lâm về việc phê duyệt báo cáo KTKT</t>
  </si>
  <si>
    <t>Xây dựng HTKT phục vụ đấu giá quyền sử dụng đất nhỏ, kẹt thôn vàng, khu Hồ Voi, xã Cổ Bi, huyện Gia Lâm</t>
  </si>
  <si>
    <t>Quyết định số 14780/QĐ-UBND ngày 30/10/2017 của UBND huyện Gia Lâm về phê duyệt báo cáo KTKT</t>
  </si>
  <si>
    <t>Quyết định số 4861/QĐ-UBND ngày 14/4/2017 của UBND huyện Gia Lâm về việc phê duyệt báo cáo KTKT</t>
  </si>
  <si>
    <t>Đấu giá 07 ô đất xen kẹt khu TĐC Trâu Quỳ</t>
  </si>
  <si>
    <t>Quyết định số 10221/QĐ-UBND ngày 04/12/2018 của UBND huyện Gia Lâm phê duyệt phương án đấu giá</t>
  </si>
  <si>
    <t>Cải tạo sửa chữa hạ tầng kỹ thuật khu tái định cư thôn Phù Dực, xã Phù Đổng  phục vụ đấu giá quyền sử dụng đất.</t>
  </si>
  <si>
    <t xml:space="preserve">Xây dựng HTKT phục vụ đấu giá đất nhỏ, kẹt xã Phù Đổng, huyện Gia Lâm </t>
  </si>
  <si>
    <t xml:space="preserve">Quyết định số 2548/QĐ-UBND ngày 12/11/2012 của UBND huyện Gia Lâm về việc phê duyệt báo cáo kinh tế - kỹ thuật </t>
  </si>
  <si>
    <t>Quyết định số 4155/QĐ-UBND ngày 25/5/2018 của UBND huyện Gia Lâm phê duyệt phương án đấu giá</t>
  </si>
  <si>
    <t>Quyết định chủ trương đầu tư số 2461/QĐ-UBND ngày 22/5/2018 của UBND Thành phố; Đang làm thủ tục điều chỉnh dự án theo QH chi tiết điều chỉnh và điều chỉnh tiến độ</t>
  </si>
  <si>
    <t>Quyết định chủ trương đầu tư số 2462/QĐ-UBND ngày 22/5/2018 của UBND Thành phố; Đang làm thủ tục điều chỉnh dự án theo QH chi tiết điều chỉnh và điều chỉnh tiến độ</t>
  </si>
  <si>
    <t>Dự án đầu tư xây dựng Khu đô thị Gia Lâm (đợt 4)</t>
  </si>
  <si>
    <t>Đã hoàn thành GPMB và giao đất 3 đợt; Điều chỉnh tăng quy mô theo Quyết định số 2783/QĐ-UBND ngày 07/6/2018 của UBND Thành phố phê duyệt QHCT Khu đô thị Gia Lâm tỷ lệ 1/500; Quyết định số 2997/QĐ-UBND ngày 16/6/2018 của UBND Thành phố phê duyệt chủ trương đầu tư</t>
  </si>
  <si>
    <t>Kết quả thực hiện
(ha)</t>
  </si>
  <si>
    <t>Đã cắm mốc giới GPMB</t>
  </si>
  <si>
    <t>Dự kiến cắm mốc xong trước ngày 31/12/2020</t>
  </si>
  <si>
    <t>Chưa cắm mốc</t>
  </si>
  <si>
    <t>X</t>
  </si>
  <si>
    <t>Chuyển tiếp KHSDĐ 2021</t>
  </si>
  <si>
    <t>Chuyển tiếp KHSDD 2021</t>
  </si>
  <si>
    <t>Không chuyển tiếp KHSDĐ 2021</t>
  </si>
  <si>
    <t>Văn bản số 1001/STNMT-CCQLĐĐ ngày 13/02/2020 của Sở TNMT về việc xin ý kiến các sở, ngành đối với đề nghị nhận chuyển nhượng quyền sử dụng đất để thực hiện dự án đầu tư. 
Văn bản số 3258/QHKT-P2 ngày 26/6/2020 của Sở QHKT</t>
  </si>
  <si>
    <t>Công ty cổ phần Đầu tư và thương mại tổng họp Quang Minh</t>
  </si>
  <si>
    <t xml:space="preserve">Khu dịch vụ thương mại công cộng Hòa Đình </t>
  </si>
  <si>
    <t>Văn bản số 693/HĐND-KNTS ngày 25/12/2017 của Hội đồng nhân dân thành phố.</t>
  </si>
  <si>
    <t>Ban quản lý dự án đầu tư xây dựng và Công nghiệp thành phố Hà Nội</t>
  </si>
  <si>
    <t>Trụ Sở Tòa án nhân dân huyện Gia Lâm</t>
  </si>
  <si>
    <t>Văn bản số 2522/UBND-ĐT ngày 19/6/2019 của UBND thành phố Hà Nội về việc thu hồi, bồi thường, hỗ trợ giải phóng mặt bằng các thửa đất liền kè, nhỏ lẻ, xen kẹt và giao đất (đợt 1) cho Bộ tư lệnh Hải quân để quy hoạch bổ trí đống quân các đơn vị thuộc Bộ Quốc phòng tại huyện Gia Lâm
Văn bản số 4767/STNMT-CCQLĐĐ ngày 29/5/2019 của Sở Tài nguyên và Môi trường về việc giao đất đợt 11 cho Bộ Tư lệnh Hải quân để quy hoạch bố trí đóng quân cho các đơn vị thuộc bộ Quốc phòng và thu hồi GPMB các thửa đất nông nghiệp xen kẹt, nhỏ lẻ nằm ngoài ranh giới</t>
  </si>
  <si>
    <t>Sở chỉ huy Bộ tư lệnh Hải quân (phần bổ sung)</t>
  </si>
  <si>
    <t>Văn bản số 86/CV-TC ngày 08/6/2020 của Tông ty cổ phần đầu tư và phát triển thương mại Tùng Cường đề nghị cập nhật KHSDĐ huyện Gia Lâm; Đơn đề nghị góp vốn thực hiện dự án của ông Đính Tiến Côn chủ sử dụng diện tích 8.500m2 đất tại xã Phú Thị, huyện Gia Lâm</t>
  </si>
  <si>
    <t>Công ty cổ phần đầu tư và phát triển thương mại Tùng Cường</t>
  </si>
  <si>
    <t>Dự án khu thương mại và dịch vụ Phú Thị</t>
  </si>
  <si>
    <t>Văn bản số 88/CV-HTK ngày 08/6/2020 của Tông ty cổ phần Hà Nội HTK đề nghị cập nhật vào KHSDĐ huyện Gia Lâm; Đơn đề nghị góp vốn thực hiện dự án của ông Nguyễn Văn Hoạt, chủ sử dụng diện tích 8.000m2 đất tại xã Phú Thị, huyện Gia Lâm</t>
  </si>
  <si>
    <t>Công ty cổ phần Hà Nội HTK</t>
  </si>
  <si>
    <t>Công ty cổ phần GL group</t>
  </si>
  <si>
    <t>Xây dựng trụ sở Công ty cổ phần GL Group kết hợp cho thuê văn phòng</t>
  </si>
  <si>
    <t>Văn bản số 1005/UBND-ĐT ngày 13/3/2019 của UBND thành phố Hà Nội về việc thực hiện đấu giá quyền sử dụng đất để giao đất có thu tiền sử dụng đất hoặc cho thuê đất theo quy định pháp luật về đấu giá tài sản, đất đai;</t>
  </si>
  <si>
    <t>22 xã, thị trấn</t>
  </si>
  <si>
    <t>DNN</t>
  </si>
  <si>
    <t>Đấu giá quyền thuê đất để sử dụng vào mục đích sản xuất nông nghiệp trên địa bàn 22 xã, thị trấn</t>
  </si>
  <si>
    <t xml:space="preserve">Ngày 01/6/2015 UBND Thành phố cấp Giấy chứng nhận đầu tư số 01121001809 </t>
  </si>
  <si>
    <t>Công ty TNHH Phương Nam</t>
  </si>
  <si>
    <t>Xây dựng nhà máy thiết bị giáo dục</t>
  </si>
  <si>
    <t>B. Các dự án nằm ngoài Nghị quyết số 08/NQ-HĐND ngày 07/7/2020</t>
  </si>
  <si>
    <t>Văn bản số 2281/QHKT-HTKT ngày 06/5/2019 của Sở Quy hoạch - Kiến trúc về việc thỏa thuận vị trí trạm và hướng tuyến công trình: xây dựng mới trạm 110kV Trâu Quỳ và nhánh rẽ</t>
  </si>
  <si>
    <t>Ban Quản lý dự án lưới điện Hà Nội</t>
  </si>
  <si>
    <t>Xây dựng trạm biến áp 110kV Trâu Quỳ và nhánh rẽ</t>
  </si>
  <si>
    <t>III. Các dự án thuộc biểu 3</t>
  </si>
  <si>
    <t>Văn bản số 20/UBND-TN&amp;MT ngày 06/01/2020 của UBND huyện Gia Lâm về việc đề nghị lập dự án Đấu giá quyền thuê đất để sử dụng vào mục đích làm bãi chứa kinh doanh vậy liệu xây dựng ven sông tại 18 vị trí trên địa bàn huyện Gia Lâm</t>
  </si>
  <si>
    <t>PNK</t>
  </si>
  <si>
    <t>Đấu giá quyền sử dụng đất để cho thuê đất sử dụng làm cơ sở sản xuất phi nông nghiệp (bãi chứa trung chuyển vật liệu xây dựng ven sông) trên địa bàn xã Yên Viên, huyện Gia Lâm</t>
  </si>
  <si>
    <t>Đấu giá quyền sử dụng đất để cho thuê đất sử dụng làm cơ sở sản xuất phi nông nghiệp (bãi chứa trung chuyển vật liệu xây dựng ven sông) trên địa bàn xã Trung Mầu, huyện Gia Lâm</t>
  </si>
  <si>
    <t>Đấu giá quyền sử dụng đất để cho thuê đất sử dụng làm cơ sở sản xuất phi nông nghiệp (bãi chứa trung chuyển vật liệu xây dựng ven sông) trên địa bàn xã Phù Đổng, huyện Gia Lâm</t>
  </si>
  <si>
    <t>Đấu giá quyền sử dụng đất để cho thuê đất sử dụng làm cơ sở sản xuất phi nông nghiệp (bãi chứa trung chuyển vật liệu xây dựng ven sông) trên địa bàn xã Kim Sơn, huyện Gia Lâm</t>
  </si>
  <si>
    <t>Đấu giá quyền sử dụng đất để cho thuê đất sử dụng làm cơ sở sản xuất phi nông nghiệp (bãi chứa trung chuyển vật liệu xây dựng ven sông) trên địa bàn xã Kim Lan, huyện Gia Lâm</t>
  </si>
  <si>
    <t>Đấu giá quyền sử dụng đất để cho thuê đất sử dụng làm cơ sở sản xuất phi nông nghiệp (bãi chứa trung chuyển vật liệu xây dựng ven sông) trên địa bàn xã Đông Dư, huyện Gia Lâm</t>
  </si>
  <si>
    <t>Đấu giá quyền sử dụng đất để cho thuê đất sử dụng làm cơ sở sản xuất phi nông nghiệp (bãi chứa trung chuyển vật liệu xây dựng ven sông) trên địa bàn xã Đặng Xá, huyện Gia Lâm</t>
  </si>
  <si>
    <t>Văn bản số 3092/UBND-TCKH về việc Trung tâm Phát triển quỹ đất huyện Gia Lâm chuẩn bị đầu tư các dự án đấu giá quyền sử dụng đất tại khu đất cạnh ao Nghè và ao Lò, thôn Giao Tất A, xã Kim Sơn, huyện Gia Lâm</t>
  </si>
  <si>
    <t>Giải phóng mặt bằng, xây dựng hạ tầng kỹ thuật phục vụ đấu giá quyền sử dụng đất nhỏ, kẹt khu đất công KS14 tại xã Kim Sơn</t>
  </si>
  <si>
    <t>Văn bản số 2331/UBND-TCKH ngày 25/9/2018 của UBND huyện Gia Lâm về việc giao bổ sung nhiệm vụ nghiên cứu chuẩn bị một số dự án đấu giá tại các xã, thị trấn trên địa bàn huyện năm 2018</t>
  </si>
  <si>
    <t>Dự án: Xây dựng HTKT phục vụ đấu giá đất nhỏ kẹt tại xã Kim Sơn, huyện Gia Lâm</t>
  </si>
  <si>
    <t>Xây dựng HTKT phục vụ đấu giá đất nhỏ kẹt tại ô đất công C69 xã Kim Lan, huyện Gia Lâm</t>
  </si>
  <si>
    <t>Xây dựng HTKT phục vụ đấu giá đất nhỏ kẹt tại xã Lệ Chi, huyện Gia Lâm</t>
  </si>
  <si>
    <t>Văn bản số 538/UBND-TCKH ngày 12/3/2019 của UBND huyện Gia Lâm về việc giao nhiệm vụ nghiên cứu chuẩn bị một số dự án trên địa bàn huyện năm 2019 (đợt 1)</t>
  </si>
  <si>
    <t>GPMB khu đấu giá QSD đất nhỏ kẹt thôn Trân Tảo, xã Phú Thị</t>
  </si>
  <si>
    <t>Văn bản số 1916/UBND-TCKH ngày 9/8/2019 của UBND huyện Gia Lâm về việc giao bổ sung nghiên cứu nhiệm vụ chuẩn bị dự án năm 2019 (đợt 4)</t>
  </si>
  <si>
    <t>Xã Phú Thị, Kim Sơn, Lệ Chi</t>
  </si>
  <si>
    <t>Xây dựng hoàn chỉnh HTKT các ô đất tại xã: Phú Thị, Kim Sơn, Lệ Chi</t>
  </si>
  <si>
    <t>Văn bản số 3367/UBND-TN&amp;MT ngày 30/12/2019 của UBND huyện Gia Lâm về việc khảo sát, tổ chức đấu giá quyền thuê đất để sử dụng vào mục đích sản xuất nông nghiệp đối với 08 vị trí đất công B5, B26, B45, C6, C7, B44, B15, B46 do UBND xã Phú Thị quản lý</t>
  </si>
  <si>
    <t>Giải phóng mặt bằng, xây dựng hạ tầng kỹ thuật phục vụ đấu giá quyền sử dụng đất nhỏ, kẹt tại thôn Đại Bản, xã Phú Thị, huyện Gia Lâm</t>
  </si>
  <si>
    <t>Quyết định 4377/QĐ-UBND ngày 26/10/2019 của UBND huyện Gia Lâm về phê duyệt chủ trương đầu tư</t>
  </si>
  <si>
    <t>Xã Đa Tốn, Kiêu Kỵ, Kim Sơn</t>
  </si>
  <si>
    <t>Xây dựng vườn hoa, sân chơi tại các xã: Đa Tốn, Kiêu Kỵ, Kim Sơn, huyện Gia Lâm</t>
  </si>
  <si>
    <t>Quyết định 7907/QĐ-UBND ngày 25/10/2019 của UBND huyện Gia Lâm về phê duyệt chủ trương đầu tư</t>
  </si>
  <si>
    <t>Nạo vét, chỉnh trang ao Dân Quân, thôn Chi Nam và cải tạo nâng cấp một số tuyến đường trên địa bàn xã Lệ Chi, huyện Gia Lâm</t>
  </si>
  <si>
    <t>Quyết định số 7405/QĐ-UBND ngày 10/10/2019 của UBND huyện Gia Lâm về việc phê duyệt điều chỉnh Chủ trương đầu tư dự án: Cải tạo, nâng cấp các tuyến đường liên thôn, trục chính các thôn: Kim Sơn, Giao Tất; Khu dân cư đường 181, xã Kim Sơn, huyện Gia Lâm</t>
  </si>
  <si>
    <t>Ban QLDA đầu tư xây dựng huyện Gia Lâm</t>
  </si>
  <si>
    <t>Cải tạo, nâng cấp các tuyến đường liên thôn, trục chính các thôn: Kim Sơn, Giao Tất A, Khu dân cư đường 181, thuộc xã Kim Sơn, huyện Gia Lâm</t>
  </si>
  <si>
    <t>Quyết định số 4876/QĐ-UBND ngày 16/7/2019 của UBND huyện Gia Lâm phê duyệt chủ trương đầu tư dự án.</t>
  </si>
  <si>
    <t>Phù Đổng,  Trung Mầu, Đặng Xá, Lệ Chi, Dương Quang, Kim Lan, Văn Đức</t>
  </si>
  <si>
    <t>Phá dỡ, chuẩn bị mặt bằng phục vụ đấu giá quyền sử dụng đất các điểm trường mầm non không sử dụng tại các xã Phù Đổng, Đặng Xá, Lệ Chi, Dương Quang, Văn Đức</t>
  </si>
  <si>
    <t>Quyết định số 7916/QĐ-UBND ngày 25/10/2019 của UBND Huyện Gia Lâm về việc phê duyệt chủ trương đầu tư dự án</t>
  </si>
  <si>
    <t>Khớp nối hạ tầng dọc hai bên tuyến đường Yên Viên - Đình Xuyên - Phù Đổng đến hết địa bàn huyện Gia Lâm</t>
  </si>
  <si>
    <t xml:space="preserve"> Nghị quyết số 13/NQ-HĐND ngày 14/12/2018 của Hội đồng nhân dân huyện Gia Lâm về việc xem xét, cho ý kiến; phê duyệt Chủ trương đầu tư một số dư án thuộc thẩm quyền của HĐND Huyện kèm theo Phụ lục I.11;</t>
  </si>
  <si>
    <t>Xã Dương Hà, Đình Xuyên, Ninh Hiệp</t>
  </si>
  <si>
    <t>Kè hồ, làm đường dạo chống lấn chiếm hồ Vực, xã Đình Xuyên, huyện Gia Lâm</t>
  </si>
  <si>
    <t>Quyết định 9023/QĐ-UBND ngày 31/10/2018 của UBND huyện Gia Lâm về việc phê duyệt chủ trương đầu tư dự án Cải tạo, chỉnh trang ao Bầu, xã Phú Thị</t>
  </si>
  <si>
    <t>Cải tạo, chỉnh trang ao Bầu xã Phú Thị</t>
  </si>
  <si>
    <t xml:space="preserve">Quyết định số 2080/QĐ-UBND ngày 13/3/2019 của UBND huyện Gia Lâm phê duyệt chủ trương đầu tư dự án: Giải phóng mặt bằng tạo quỹ đất theo quy hoạch khu đất C18 tại xã Kiêu Kỵ, huyện Gia Lâm. 
</t>
  </si>
  <si>
    <t>Quyết định số 3008/QĐ-UBND ngày 26/4/2019 của UBND huyện Gia Lâm phê duyệt chủ trương đầu tư dự án: Giải phóng mặt bằng tạo quỹ đất theo quy hoạch khu đất C15 tại Thị trấn Trâu Quỳ, huyện Gia Lâm.</t>
  </si>
  <si>
    <t xml:space="preserve">Quyết định số 2073/QĐ-UBND ngày 13/3/2019 của UBND huyện Gia Lâm phê duyệt chủ trương đầu tư dự án:Giải phóng mặt bằng tạo quỹ đất theo quy hoạch khu đất C2 tại xã Yên Viên, huyện Gia Lâm. 
</t>
  </si>
  <si>
    <t xml:space="preserve">Quyết định số 2072/QĐ-UBND ngày 13/3/2019 của UBND huyện Gia Lâm phê duyệt chủ trương đầu tư dự án: Giải phóng mặt bằng tạo quỹ đất theo quy hoạch khu đất C1 tại xã Yên Thường, huyện Gia Lâm.
</t>
  </si>
  <si>
    <t xml:space="preserve">Quyết định số 10960/QĐ-UBND ngày 26/12/2018 của UBND huyện Gia Lâm phê duyệt chủ trương đầu tư dự án: Giải phóng mặt bằng tạo quỹ đất theo quy hoạch khu đất KK1, xã Kiêu Kỵ, huyện Gia Lâm.
</t>
  </si>
  <si>
    <t xml:space="preserve">Quyết định số 10958/QĐ-UBND ngày 26/12/2018 của UBND huyện Gia Lâm phê duyệt chủ trương đầu tư dự án: Giải phóng mặt bằng tạo quỹ đất theo quy hoạch khu đất PD5 xã Phù Đổng, huyện Gia Lâm. 
</t>
  </si>
  <si>
    <t xml:space="preserve">Quyết định số 10957/QĐ-UBND ngày 26/12/2018 của UBND huyện Gia Lâm phê duyệt chủ trương đầu tư dự án: Giải phóng mặt bằng tạo quỹ đất theo quy hoạch khu đất PD4 xã Phù Đổng, huyện Gia Lâm.
</t>
  </si>
  <si>
    <t xml:space="preserve">Quyết định số 10384/QĐ-UBND ngày 11/12/18 phê duyệt chủ trương đầu tư dự án: Giải phóng mặt bằng tạo quỹ đất theo quy hoạch khu đất PD1, PD2, PD3 xã Phù Đổng, huyện Gia Lâm.
 </t>
  </si>
  <si>
    <t>II. Các dự án thuộc biểu 2B</t>
  </si>
  <si>
    <t>Quyết định số 2271/QĐ-UBND ngày 11/5/2016 của UBND thành phố Hà Nội về việc phê duyệt dự án đầu tư: Xây dựng tuyến đường Yên Viên - Đình Xuyên - Phù Đổng, huyện Gia Lâm; Văn bản 3534/QHKT-HTKT về việc thỏa thuận vị trí di chuyển giếng YV6</t>
  </si>
  <si>
    <t>Phú Thị, Dương Xá</t>
  </si>
  <si>
    <t>GT</t>
  </si>
  <si>
    <t>Xây dựng tuyến đường Yên Viên - Đình Xuyên - Phù Đổng (giếng YV6)</t>
  </si>
  <si>
    <t>QĐ số 8092/QĐ-UBND ngày 31/10/2019 UBND huyện Gia Lâm về việc phê duyệt dự án đầu tư</t>
  </si>
  <si>
    <t>xã Trung Mầu</t>
  </si>
  <si>
    <t>Xây dựng Trường mầm non Trung Mầu, huyện Gia Lâm</t>
  </si>
  <si>
    <t>Quyết định số 7114/QĐ-UBND ngày 26/12/2017 của UBND thành phố Hà Nội về phê duyệt dự án đầu tư xây dựng dự án; Quyết định số 1318/QĐ-UBND ngày 21/03/2019 của UBND thành phố Hà Nội về việc phê duyệt điều chỉnh dự án đầu tư xây dựng.</t>
  </si>
  <si>
    <t>Thôn 5 xã Đông Dư; TDP An Đào thị trấn Trâu Quỳ</t>
  </si>
  <si>
    <t>Xây dựng tuyến đường Đông Dư - Dương Xá, huyện Gia Lâm</t>
  </si>
  <si>
    <t>Quyết định số 7985/QĐ-UBND ngày 28/10/2019 của UBND huyện Gia Lâm về việc phê duyệt Dự án đầu tư dự án</t>
  </si>
  <si>
    <t>Xây dựng tuyến đường từ đường Đặng Phúc Thông vào khu đấu giá X5 thôn Quy Mông và thôn Trùng Quán, xã Yên Thường, huyện Gia Lâm</t>
  </si>
  <si>
    <t>Quyết định số 8193/QĐ-UBND ngày 31/10/2019 của UBND huyện Gia Lâm về phê duyệt báo cáo kinh tế kỹ thuật dự án: Cải tạo, nâng cấp nghĩa trang Cửu Việt, thị trấn Trâu Quỳ, huyện Gia Lâm</t>
  </si>
  <si>
    <t>Cải tạo, nâng cấp nghĩa trang Cửu Việt, thị trấn Trâu Quỳ, huyện Gia Lâm</t>
  </si>
  <si>
    <t>Quyết định số 4145/QĐ-UBND ngày 21/06/2019 của UBND huyện Gia Lâm về phê duyệt báo cáo kinh tế kỹ thuật dự án: Cải tạo, chỉnh trang các tuyến đường trục chính các thôn: Trùng Quán, Quy Mông; xã Yên Thường, huyện Gia Lâm</t>
  </si>
  <si>
    <t>Thôn Trùng Quán, thông Quy Mông, xã Yên Thường</t>
  </si>
  <si>
    <t>Cải tạo, chỉnh trang các tuyến đường trục chính các thôn: Trùng Quán, Quy Mông; xã Yên Thường, huyện Gia Lâm</t>
  </si>
  <si>
    <t>Quyết định số 10175/QĐ-UBND ngày 30/11/2018 của UBND huyện Gia Lâm về phê duyệt điều chỉnh, bổ sung báo cáo kinh tế - kỹ thuật dự án "Cải tạo, nâng cấp các tuyến đường liên thôn, trục chính các thôn yên Khê, Lại Hoàng, Yên Thường, Đỗ Xá, xã Yên Thường, huyện Gia Lâm"</t>
  </si>
  <si>
    <t>Thôn Yên Thường, xã Yên Thường</t>
  </si>
  <si>
    <t>Cải tạo, nâng cấp các tuyến đường liên thôn, trục chính các thôn Yên Khê, Lại Hoàng, Yên Thường, Đỗ Xá, xã Yên Thường, huyện Gia Lâm</t>
  </si>
  <si>
    <t>Quyết định số 8192/QĐ-UBND ngày 31/10/2019 của UBND huyện Gia Lâm về việc phê duyệt Dự án đầu tư dự án</t>
  </si>
  <si>
    <t>Xã Yên Thường, Đình Xuyên</t>
  </si>
  <si>
    <t>Quyết định 4159/QĐ-UBND ngày 24/6/2019 của UBND huyện Gia Lâm về việc phê duyệt Báo cáo KTKT dự án Nâng cấp, cải tạo các tuyến đường liên thôn trục chính: Thôn Thuận Tiến (khu vườn hoa), Dương Đình, xã Dương Xá</t>
  </si>
  <si>
    <t>Nâng cấp, cải tạo các tuyến đường liên thôn trục chính: Thôn Thuận Tiến (khu vườn hoa), Dương Đình, xã Dương Xá</t>
  </si>
  <si>
    <t>Quyết định số 8910//QĐ-UBND ngày 31/10/2018 của UBND huyện Gia Lâm về việc Báo cáo kinh tế kỹ thuật dự án Xây dựng tuyến đường theo quy hoạch 17,5m nối từ ô đất TQ5 ra đường Đông Dư Dương Xá</t>
  </si>
  <si>
    <t>Xây dựng tuyến đường theo quy hoạch 17,5m nối từ ô đất TQ5 ra đường Đông Dư Dương Xá</t>
  </si>
  <si>
    <t xml:space="preserve"> thôn Trân Tảo, xã Phú Thị</t>
  </si>
  <si>
    <t>thôn Vàng, Cổ Bi</t>
  </si>
  <si>
    <t>Chấp thuận QH TMB của UBND huyện Gia Lâm ký ngày 18/5/2018; Quyết định phê duyệt dự án đầu tư số 4494/QĐ-UBND ngày 07/6/2018 của UBND huyện Gia Lâm; Quyết định số 1622/QĐ-UBND ngày 26/02/2019 của UBND huyện Gia Lâm về việc đính chính tên dự án tại các quyết định: số 3635/QĐ-UBND ngày 09/5/2018, số 3767/QĐ-UBND ngày 14/5/2018 và số 4494/QĐ-UBND ngày 07/6/2018; Bản vẽ điều chỉnh ranh giới dự án được UBND huyện chấp thuận ngày 14/12/2019</t>
  </si>
  <si>
    <t>Quyết định số 4491/QĐ-UBND ngày 7/6/2018 của UBND huyện Gia Lâm về phê duyệt dự án; Quyết định số 1949/QĐ-UBND ngày 7/3/2019 của UBND huyện Gia Lâm về phê duyệt điều chỉnh dự án.</t>
  </si>
  <si>
    <t>Đình Xuyên, Yên Thường</t>
  </si>
  <si>
    <t>GPMB khu đấu giá quyền sử dụng đất X2 xã Đình Xuyên và xã Yên Thường, huyện Gia Lâm</t>
  </si>
  <si>
    <t xml:space="preserve"> Văn bản số 41/HĐND-KTXH 23/5/2018 về CTĐT dự án  của UBND huyện Gia Lâm;  Quyết định số 4130/QĐ-UBND ngày 20/6/2019 của UBND huyện Gia Lâm có  về việc phê duyệt dự án đầu tư Dự án Giải phóng mặt bằng khu đất đấu giá quyền sử dụng đất tại xã Đình Xuyên, huyện Gia Lâm</t>
  </si>
  <si>
    <t>Văn bản số 05/HĐND-KTXH ngày 13/2/2018 của Thường trực hội đồng nhân dân huyện Gia Lâm về việc chủ trương đầu tư dự án; Quyết định số 2921/QĐ-UBND ngày 02/4/2018 của UBND huyện Gia Lâm về việc phê duyệt Dự án đầu tư: Giải phóng mặt bằng khu đấu giá quyền sử dụng đất tại vị trí TQ5, thị trấn Trâu Quỳ, huyện Gia Lâm</t>
  </si>
  <si>
    <t>Cửu Việt, Kiên Thành, Chính Trung, thị trấn Trâu Quỳ</t>
  </si>
  <si>
    <t>GPMB khu đấu giá QSD đất tại vị trí TQ5 (tên cũ là Xây dựng HTKT khu đấu giá QSD đất tại vị trí TQ5), thị trấn Trâu Quỳ, huyện Gia Lâm</t>
  </si>
  <si>
    <t>I. Các dự án thuộc biểu 2A</t>
  </si>
  <si>
    <t>B. Các dự án có trong Nghị Quyết số 08/NQ-HĐND ngày 07/7/2020</t>
  </si>
  <si>
    <t>Quyết định số 895/QĐ-UBND ngày 27/02/2020 của UBND thành phố Hà Nội</t>
  </si>
  <si>
    <t>Quyết định số 3901/QĐ-UBND ngày 31/8/2020 của UBND thành phố Hà Nội</t>
  </si>
  <si>
    <t>Đã có Quyết định thu hồi đất, giao đất</t>
  </si>
  <si>
    <t>Tổng số dự án theo KHSDĐ</t>
  </si>
  <si>
    <t>Tổng diện tích  theo KHSDĐ</t>
  </si>
  <si>
    <t>Dự án nhận chuyển nhượng</t>
  </si>
  <si>
    <t>Dự án nhận chuyển nhượng
Chuyển tiếp KHSDD 2021</t>
  </si>
  <si>
    <t>Dự án góp vốn
Chuyển tiếp KHSDĐ 2021</t>
  </si>
  <si>
    <t>Tổng diện tích dự án góp vốn, nhận chuyển nhượng</t>
  </si>
  <si>
    <t>Tổng số dự án</t>
  </si>
  <si>
    <t xml:space="preserve">Tổng diện tich NQ </t>
  </si>
  <si>
    <t>Các dự án nằm trong Kế hoạch sử dụng đất năm 2020 cần chuyển tiếp thực hiện sang năm 2021</t>
  </si>
  <si>
    <t>Các dự án nằm trong biểu 1B</t>
  </si>
  <si>
    <t>I.3</t>
  </si>
  <si>
    <t>Các dự án có trong Nghị Quyết số 08/NQ-HĐND ngày 07/7/2020</t>
  </si>
  <si>
    <t>Các dự án thuộc biểu 2B</t>
  </si>
  <si>
    <t>II.2</t>
  </si>
  <si>
    <t>Các dự án thuộc biểu 2A</t>
  </si>
  <si>
    <t>Các dự án thuộc biểu 3</t>
  </si>
  <si>
    <t>II.3</t>
  </si>
  <si>
    <t>Các dự án đăng ký mới thực hiện trong năm 2021</t>
  </si>
  <si>
    <t>Các dự án phải Báo cáo HĐND Thành phố thông qua theo quy định tại Khoản 3 Điều 62 Luật Đất đai 2013</t>
  </si>
  <si>
    <t>Xây dựng trường mầm non Hoa Sữa, xã Yên Viên, huyện Gia Lâm</t>
  </si>
  <si>
    <t>xã Yên viên</t>
  </si>
  <si>
    <t>Cải tạo, mở rộng nhà văn hóa huyện Gia Lâm</t>
  </si>
  <si>
    <t>Xây dựng Trường Tiểu học chất lượng cao tại khu TQ5, thị trấn Trâu Quỳ, huyện Gia lâm</t>
  </si>
  <si>
    <t>Xây dựng trung tâm giáo dục nghề nghiệp, GDTX tại xã Đa Tốn</t>
  </si>
  <si>
    <t>Xây dựng tuyến đường theo quy hoạch từ khu đấu giá B116 đến đường 179 và tuyến đường cạnh khu đấu giá B116, xã Phù Đổng, huyện Gia Lâm</t>
  </si>
  <si>
    <t>Xây dựng tuyến đường theo quy hoạch từ đường trục chính thôn Hoàng Long qua đình Tô Khê đến đê hữu Đuống, xã Đặng Xá, Phú Thị, huyện Gia Lâm</t>
  </si>
  <si>
    <t>Xã Đặng Xá, xã Phú Thị</t>
  </si>
  <si>
    <t>Xây dựng tuyến đường theo quy hoạch từ đường tỉnh lộ 179 đến thôn Lở, thôn Đặng, thôn Cự Đà, xã Đặng Xá, huyện Gia Lâm</t>
  </si>
  <si>
    <t>Xây dựng tuyến đường theo quy hoạch từ đường Ỷ Lan qua sông Thiên Đức đến hết thôn Đề Trụ 7, xã Dương Xá, Dương Quang, huyện Gia Lâm</t>
  </si>
  <si>
    <t>Xã Dương Xá, Dương Quang</t>
  </si>
  <si>
    <t>Xây dựng tuyến đường theo quy hoạch chạy dọc sông Thiên Đức từ đường 181 đến đường Nguyễn Bình, xã Dương Xá, huyện Gia Lâm</t>
  </si>
  <si>
    <t>Xã Phú Thị, xã Dương Xá</t>
  </si>
  <si>
    <t>Xây dựng tuyến đường khớp nối khu vực trường tiểu học Trung Thành đến khu đô thị Đặng Xá, huyện Gia Lâm</t>
  </si>
  <si>
    <t>Xã Cổ Bi, TT Trâu Quỳ</t>
  </si>
  <si>
    <t>QĐ số 4849/QĐ-UBNd ngày 12/7/2019 của UBND huyện Gia Lâm về việc phê duyệt chủ trương đầu tư. Dự kiến tháng 10/2020 phê duyệt CGĐĐ, tháng 11/2020 phê duyệt dự án</t>
  </si>
  <si>
    <t>Xây dựng tuyến đường theo quy hoạch từ đê hữu Đuống qua đường 181 đến trường mầm non Kim Sơn, huyện Gia Lâm</t>
  </si>
  <si>
    <t>Xây dựng tuyến đường theo quy hoạch từ thôn Linh Quy Bắc đến đường 181, huyện Gia Lâm</t>
  </si>
  <si>
    <t>Xây dựng tuyến đường theo quy hoạch từ thôn Linh Quy Bắc đến đường kênh dài, huyện Gia Lâm</t>
  </si>
  <si>
    <t>Cải tạo, chỉnh trang một số tuyến đường và ao, hồ trên địa bàn xã Kiêu Kỵ, huyện Gia Lâm</t>
  </si>
  <si>
    <t>Nạo vét, chỉnh trang, làm đường dạo, sân chơi Ao Lính, Ao Làng thôn Giao Tất A, Ao Lò Gạch thôn Kim Sơn, xã Kim Sơn huyện Gia Lâm</t>
  </si>
  <si>
    <t>Cải tạo hệ thống thoát nước ao Dân Quân và ao Chuôm, thôn Tô Khê, Hàn Lạc, xã Phú Thị, huyện Gia Lâm</t>
  </si>
  <si>
    <t>Xây dựng hạ tầng kỹ thuật Trung tâm văn hóa thể thao xã Kim Sơn (Ao Lò Gạch Thôn Kim Sơn)</t>
  </si>
  <si>
    <t>HTKT</t>
  </si>
  <si>
    <t>Giải phóng mặt bằng tạo quỹ đất theo quy hoạch khu chức năng CCKO3+CX8 và CC10 thuộc quy hoạch chi tiết hai bên tuyến đường 179</t>
  </si>
  <si>
    <t>Giải phóng mặt bằng phục vụ đấu giá quyền sử dụng đất các khu trung tâm thể dục thể thao tại các xã: Phú Thị, Dương Xá, Cổ Bi, Ninh Hiệp và thị trấn Trâu Quỳ, huyện Gia Lâm</t>
  </si>
  <si>
    <t>Phú Thị, Dương Xá, Cổ Bi, Ninh Hiệp và thị trấn Trâu Quỳ, huyện Gia Lâm</t>
  </si>
  <si>
    <t>Giải phóng mặt bằng tạo quỹ đất theo quy hoạch khu chức năng CCCX, xã  Kiêu Kỵ, huyện Gia Lâm</t>
  </si>
  <si>
    <t>Giải phóng mặt bằng tạo quỹ đất theo quy hoạch khu đất DT3, xã Đa Tốn, huyện Gia Lâm</t>
  </si>
  <si>
    <t>giải phóng mặt bằng để xây dựng hạ tầng kỹ thuật cụm công nghiệp vừa và nhỏ Lâm Giang, xã Kiêu Kỵ, huyện Gia Lâm</t>
  </si>
  <si>
    <t>- Quyết định số 2007/QĐ-UBND ngày 23/5/2008 của UBND thành phố Hà Nội về việc phê duyệt quy hoạch chi tiết tỷ lệ 1/500 Cụm công nghiệp vừa và nhỏ Lâm Giang; Quyết định số 6693/QĐ-UBND ngày 16/12/2014 của UBND Thành phố về việc phê duyệt điều chỉnh cục bộ quy hoạch các ô đất ký hiệu CC, ĐX, CN1, CN3 trong quy hoạch chi tiết tỷ lệ 1/500 Cụm công nghiệp vừa và nhỏ Lâm Giang, xã Kiêu Kỵ, huyện Gia Lâm;
- Kết luận thanh tra số 1128/KL-STNMT-TTr ngày 10/5/2019 của Sở Tài nguyên và Môi trường Hà Nội kết luận thanh tra chấp hành pháp luật đất đai đối với Công ty TNHH MTV Chiếu sáng và thiết bị đô thị trong việc quản lý, sử dụng đất, thực hiện Dự án xã Kiêu Kỵ, huyện Gia Lâm;
- Thông báo số 623/TB-UBND ngày 18/6/2020 của UBND Thành phố về việc thông báo kết luận của tập thể lãnh đạo UBND Thành phố tại cuộc họp xem xét phương án sử dụng đất sau cổ phần hóa Công ty TNHH Nhà nước MTV Chiếu sáng và thiết bị đô thị</t>
  </si>
  <si>
    <t>Giải phóng mặt bằng, xây dựng hạ tầng kỹ thuật phục vụ đấu giá quyền sử dụng đất nhỏ, kẹt tại vị trí A33, xã Cổ Bi, huyện Gia Lâm</t>
  </si>
  <si>
    <t>- Nghị quyết số 04/NQ-HĐND ngày 26/6/2020 về việc phê duyệt chủ trương đầu tư và điều chỉnh, bổ sung chủ trương đầu tư một số dự án thuộc thẩm quyền của HĐND Huyện</t>
  </si>
  <si>
    <t>Giải phóng mặt bằng, xây dựng hạ tầng kỹ thuật phục vụ đấu giá quyền sử dụng đất nhỏ, kẹt tại vị trí A38, xã Dương Quang, huyện Gia Lâm</t>
  </si>
  <si>
    <t>Giải phóng mặt bằng, xây dựng hạ tầng kỹ thuật phục vụ đấu giá quyền sử dụng đất nhỏ, kẹt tại vị trí B61, B62, B63, xã Lệ Chi, huyện Gia Lâm</t>
  </si>
  <si>
    <t>Giải phóng mặt bằng, xây dựng hạ tầng kỹ thuật phục vụ đấu giá  quyền sử dụng đất nhỏ, kẹt tại vị trí C8, C57, C69,  xã Phù Đổng, huyện Gia Lâm</t>
  </si>
  <si>
    <t>Dự án: GPMB, xây dựng HTKT phục vụ đấu giá QSD đất tại vị trí C67 xã Đặng Xá, huyện Gia Lâm</t>
  </si>
  <si>
    <t xml:space="preserve">Kế hoạch 103/KH-UBND ngày 15/4/2020 của UBND huyện Gia Lâm về việc khắc phục tồn tại, hạn chế trong việc quản lý, sử dụng quỹ đất công trên địa bàn huyện </t>
  </si>
  <si>
    <t>Dự án: Xây dựng HTKT phục vụ đấu giá QSD đất tại vị trí N-LC9, B23, B44 xã Lệ Chi, huyện Gia Lâm</t>
  </si>
  <si>
    <t>Văn bản 1916/UBND-TN&amp;MT ngày 25/09/2019 của UBND huyện Gia Lâm về việc giao bổ sung nghiên cứu nhiệm vụ chuẩn bị dự án năm 2019 (đợt 4)
Văn bản 2331/UBND-TN&amp;MT ngày 25/09/2018 của UBND huyện Gia Lâm về việc giao bổ sung nhiệm vụ nghiên cứu chuẩn bị một số dự án đấu giá tại các xã,  thị trấn trên địa bàn huyện năm 2018</t>
  </si>
  <si>
    <t xml:space="preserve">Nghị quyết số 13/NQ-HĐND ngày 24/9/2019 của Hội đồng nhân dân huyện Gia Lâm về việc xem xét, cho ý kiến; phê duyệt Chủ trương đầu tư, điều chỉnh chủ trương đầu tư tư một số dư án thuộc thẩm quyền của HĐND Huyện kèm theo. </t>
  </si>
  <si>
    <t>Quyết định số 7915/QĐ-UBND ngày 25/10/2019 của UBND Huyện Gia Lâm về việc phê duyệt chủ trương đầu tư dự án: Nạo vét, chỉnh trang, làm đường dạo, sân chơi Ao Lính, Ao Làng thôn Giao Tất A, Ao Lò Gạch thôn Kim Sơn, xã Kim Sơn huyện Gia Lâm</t>
  </si>
  <si>
    <t>Nghị quyết số 01/NQ-HĐND ngày 26/4/2019 của HĐND huyện Gia Lâm về việc Xem xét, cho ý kiến; phê duyệt chủ trương đầu tư một số dự án thuộc thẩm quyền của HĐND huyện</t>
  </si>
  <si>
    <t>Nghị quyết số 13/NQ-HĐND ngày 24/09/2019 của HĐND huyện Gia Lâm về việc cho ý kiến, phê duyệt chủ trương đầu tư, điều chỉnh chủ trương đầu tư một số dự án thuộc thẩm quyền của HĐND Huyện chấp thuận chủ trương đầu tư</t>
  </si>
  <si>
    <t>Nghị quyết số 18/NQ-HĐND ngày 17/12/2019 của HĐND huyện Gia Lâm về phê duyệt chủ trương đầu tư, điều chỉnh chủ trương đầu tư một số dự án thuộc thẩm quyền của HĐND huyện chấp thuận chủ trương đầu tư dự án</t>
  </si>
  <si>
    <t>- Nghị Quyết số 04/NQ-HĐND ngày 26/06/2020 của HĐND Huyện Gia Lâm về việc phê duyệt chủ trương đầu tư và điều chỉnh, bổ sung chủ trương đầu tư một số dự án thuộc thẩm quyền HĐND huyện Gia Lâm</t>
  </si>
  <si>
    <t>- Nghị Quyết số 04/NQ-HĐND ngày 26/06/2020 của HĐND Huyện Gia Lâm về việc phê duyệt chủ trương đầu tư và điều chỉnh, bổ sung chủ trương đầu tư một số dự án thuộc thẩm quyền HĐND huyện Gia Lâm (kèm theo Phụ lục I.26);
- Quy hoạch chi tiết hai bên tuyến đường 179 đoạn từ Quốc Lộ 5 đến thôn Chu Xá, xã Kiêu Kỵ, tỷ lệ 1/500 được UBND Thành phố Hà Nội phê duyệt QHCT tại Quyết định số 2566/QĐ-UBND ngày 24/5/2016</t>
  </si>
  <si>
    <t>Quyết định số 2599/QĐ-UBND ngày 03/4/2019 của UBND huyện về việc phê duyệt chủ trương đầu tư dự án: Xây dựng trung tâm văn hóa thể thao xã Đa Tốn, giai đoạn II</t>
  </si>
  <si>
    <t>Quyết định số 1644/QĐ-UBND ngày 19/3/2020 của UBND huyện về việc Phê duyệt dự án đầu tư: Xây dựng trường mầm non Phù Đổng, điểm trường thôn Đổng Viên</t>
  </si>
  <si>
    <t>Quyết định số 2802/QĐ-UBND ngày 16/4/2019 của UBND huyện Gia Lâm về phê duyệt chủ trương đầu tư dự án: Xây dựng trung tâm văn hóa thể thao xã Kiêu Kỵ</t>
  </si>
  <si>
    <t>Quyết định số 4027/QĐ-UBND ngày 17/06/2019 của UBND huyện Gia Lâm về chủ trương đầu tư dự án: Xây dựng tuyến đường theo quy hoạch từ khu đấu giá B116 đến đường 179 và tuyến đường cạnh khu đấu giá B116, xã Phù Đổng, huyện Gia Lâm</t>
  </si>
  <si>
    <t xml:space="preserve">Nghị quyết số 13/NQ-HĐND ngày 24/09/2019 của HĐND huyện Gia Lâm về việc cho ý kiến, phê duyệt chủ trương đầu tư, điều chỉnh chủ trương đầu tư một số dự án thuộc thẩm quyền của HĐND Huyện. </t>
  </si>
  <si>
    <t>Nghị quyết số 13/NQ-HĐND ngày 24/9/2019 của Hội đồng nhân dân huyện Gia Lâm về việc xem xét, cho ý kiến; phê duyệt Chủ trương đầu tư, điều chỉnh chủ trương đầu tư tư một số dư án thuộc thẩm quyền của HĐND Huyện</t>
  </si>
  <si>
    <t xml:space="preserve">Nghị quyết số 13/NQ-HĐND ngày 24/9/2019 của Hội đồng nhân dân huyện Gia Lâm về việc xem xét, cho ý kiến; phê duyệt Chủ trương đầu tư, điều chỉnh chủ trương đầu tư tư một số dư án thuộc thẩm quyền của HĐND Huyện </t>
  </si>
  <si>
    <t>QĐ số 7914/QĐ-UBND ngày 25/10/2019 về việc phê duyệt chủ trương dự án và Nghị Quyết số 04/NQ-HĐND ngày 26/06/2020 của HĐND Huyện Gia Lâm về việc phê duyệt điều chỉnh chủ trương đầu tư dự án: Cải tạo, chỉnh trang một số tuyến đường và ao, hồ trên địa bàn xã Kiêu Kỵ, huyện Gia Lâm</t>
  </si>
  <si>
    <t>Nghị Quyết số 04/NQ-HĐND ngày 26/06/2020 của HĐND Huyện Gia Lâm về việc phê duyệt chủ trương đầu tư và điều chỉnh, bổ sung chủ trương đầu tư một số dự án thuộc thẩm quyền HĐND huyện Gia Lâm</t>
  </si>
  <si>
    <t xml:space="preserve">Nghị Quyết số 04/NQ-HĐND ngày 26/06/2020 của HĐND Huyện Gia Lâm về việc phê duyệt chủ trương đầu tư và điều chỉnh, bổ sung chủ trương đầu tư một số dự án thuộc thẩm quyền HĐND huyện Gia Lâm </t>
  </si>
  <si>
    <t xml:space="preserve">Tổng KHSDĐ  2021 </t>
  </si>
  <si>
    <t>Các dự án nằm ngoài Nghị quyết số 27/NQ-HĐND ngày 04/12/2019 và số 08/NQ-HĐND ngày 07/7/2020 của HĐND Thành phố</t>
  </si>
  <si>
    <t>Xây dựng hạ tầng kỹ thuật phục vụ đấu giá quyền sử dụng đất nhỏ, kẹt xã Lệ Chi, kề hoạch 2012</t>
  </si>
  <si>
    <t>Thôn Sen Hồ, Cổ Giang, Kim Hồ</t>
  </si>
  <si>
    <t xml:space="preserve">Quyết định số 400/QĐ-UBND ngày 16/01/2013 của UBND thành phố Hà Nội về việc thu hồi 3.721m2 đất tại xã Lệ Chi, huyện Gia Lâm do UBND xã Lệ Chi quản lý; giao Trung tâm Phát triển quỹ đất huyện Gia Lâm để thực hiện dự án xây dựng hạ tầng kỹ thuật khu đất phục vụ đấu gái quyền sử dụng đất </t>
  </si>
  <si>
    <t>Xây dựng hạ tầng kỹ thuật phục vụ đấu giá quyền sử dụng đất nhỏ, kẹt xã Cổ Bi, kề hoạch 2012</t>
  </si>
  <si>
    <t>Thôn Hội, thôn Vàng, xã Cổ Bi</t>
  </si>
  <si>
    <t xml:space="preserve">Quyết định số 396/QĐ-UBND ngày 16/01/2013 của UBND thành phố Hà Nội về việc thu hồi 2.131m2 đất tại xã Cổ Bi, huyện Gia Lâm do UBND xã Lệ Chi quản lý; giao Trung tâm Phát triển quỹ đất huyện Gia Lâm để thực hiện dự án xây dựng hạ tầng kỹ thuật khu đất phục vụ đấu gái quyền sử dụng đất </t>
  </si>
  <si>
    <t>Xây dựng hạ tầng kỹ thuật phục vụ đấu giá quyền sử dụng đất nhỏ, kẹt thôn Đổng Viên, xã Phù Đổng.</t>
  </si>
  <si>
    <t>Thôn Đổng Viên, xã Phù Đổng</t>
  </si>
  <si>
    <t xml:space="preserve">Quyết định số 3937/QĐ-UBND ngày 23/7/2014 của UBND thành phố Hà Nội về việc điều chỉnh bổ sung nội dung ghi tại  Điều 1 Quyết định 2115/QĐ-UBND ngày 18/11/2008; 
</t>
  </si>
  <si>
    <t>Phương án đấu giá QSD đất để phục vụ công tác đấu giá QSD đất xen kẹt tại khu đất khu TĐC xã Ninh Hiệp</t>
  </si>
  <si>
    <t>Khu TĐC xã Ninh Hiệp</t>
  </si>
  <si>
    <t xml:space="preserve">Các dự án không phải báo cáo HĐND Thành phố thông qua </t>
  </si>
  <si>
    <r>
      <t xml:space="preserve">BIỂU 3: DANH MỤC CÁC DỰ ÁN TRONG KẾ HOẠCH SỬ DỤNG ĐẤT NĂM 2021 HUYỆN GIA LÂM
</t>
    </r>
    <r>
      <rPr>
        <b/>
        <i/>
        <sz val="12"/>
        <rFont val="Times New Roman"/>
        <family val="1"/>
      </rPr>
      <t>(Kèm theo Văn bản số          /UBND-TNMT ngày      /9/2020 của UBND huyện Gia Lâm)</t>
    </r>
  </si>
  <si>
    <r>
      <t xml:space="preserve">BIỂU 2: KẾT QUẢ THỰC HIỆN CÁC DỰ ÁN THU HỒI ĐẤT, CHUYỂN MỤC ĐÍCH SỬ DỤNG ĐẤT NĂM 2020 HUYỆN GIA LÂM 
(NẰM TRONG NGHỊ QUYẾT SỐ 27/NQ-HĐND NGÀY 04/12/2019 VÀ NGHỊ QUYẾT SỐ 08/NQ-HĐND NGÀY 07/7/2020 CỦA HĐND THÀNH PHỐ) 
</t>
    </r>
    <r>
      <rPr>
        <b/>
        <i/>
        <sz val="12"/>
        <rFont val="Times New Roman"/>
        <family val="1"/>
      </rPr>
      <t>(Kèm theo Văn bản số          /UBND-TNMT ngày      /9/2020 của UBND huyện Gia Lâm)</t>
    </r>
  </si>
  <si>
    <r>
      <t xml:space="preserve">BIỂU 1: KẾT QUẢ THỰC HIỆN CÁC DỰ ÁN TRONG KẾ HOẠCH SỬ DỤNG ĐẤT NĂM 2020 HUYỆN GIA LÂM
</t>
    </r>
    <r>
      <rPr>
        <b/>
        <i/>
        <sz val="12"/>
        <rFont val="Times New Roman"/>
        <family val="1"/>
      </rPr>
      <t>(Kèm theo Văn bản số          /UBND-TNMT ngày      /9/2020 của UBND huyện Gia Lâm)</t>
    </r>
  </si>
  <si>
    <t>Dự án: Xây dựng HTKT phục vụ đấu giá QSD đất tại vị trí N-KS4, N-KS5, N-KS6, N-KS7, N-KS12, N-KS22 trên địa bàn xã Kim Sơn, huyện Gia Lâm</t>
  </si>
  <si>
    <t>Văn bản 1916/UBND-TN&amp;MT ngày 09/08/2019 của UBND huyện Gia Lâm về việc giao bổ sung nghiên cứu nhiệm vụ chuẩn bị dự án năm 2019 (đợt 4); Biên bản họp Hội đồng thẩm định ngày 17/9/2020</t>
  </si>
  <si>
    <t>Dự án: Xây dựng vườn hoa, sân chơi, cải tạo ao hồ tại vị trí N-KS3, N-KS8 thuộc địa bàn xã Kim Sơn, huyện Gia Lâm</t>
  </si>
  <si>
    <t>ĐCK</t>
  </si>
  <si>
    <t>Xây dựng mới trạm 110kV Phù Đổng (Gia Lâm 3) và nhánh rẽ</t>
  </si>
  <si>
    <t>DNK</t>
  </si>
  <si>
    <t>Phù Đổng, Cổ Bi</t>
  </si>
  <si>
    <t>Văn bản số 7023/QHKT-HTKT ngày 04/12/2019 của Sở Quy hoạch Kiến trúc về việc thỏa thuận vị trí trạm điện và hướng tuyến đường dây</t>
  </si>
  <si>
    <t>Xây dựng chợ dân sinh Lệ Chi, xã Lệ Chi, huyện Gia Lâm</t>
  </si>
  <si>
    <t>HTX thương mại Việt Phương</t>
  </si>
  <si>
    <t>Quyết định số 1419/QĐ-UBND ngày 03/4/2015 về việc phê duyệt Kết quả lựa chọn nhà đầu tư thực hiện dự án Xây dựng chợ dân sinh Lệ Chi, xã Lệ Chi, huyện Gia Lâm.
Biên bản bàn giao mốc giới trên thực địa (phục vụ công tác bồi thường, hỗ trợ, tái định cư) do Sở TNMT lập ngày 26/10/2016</t>
  </si>
  <si>
    <t>Cải tạo sông Cầu Bây, huyện Gia Lâm</t>
  </si>
  <si>
    <t>Thị trấn Trâu Quỳ; các xã: Đa Tốn, Đông Dư, Kiêu Kỵ</t>
  </si>
  <si>
    <t>Nghị quyết số 08/NQ-HĐND ngày 08/7/2019 của HĐND Thành phố về việc cho ý kiến, phê duyệt chủ trương đầu tư, điều chỉnh chủ trương một số dự án sử dụng vốn đầu tư công trung hạn 05 năm (2016-2020) của Thành phố</t>
  </si>
  <si>
    <t>Ban quản lý dự án đầu tư xây dựng công trình dân dụng và Công nghiệp thành phố Hà Nội</t>
  </si>
  <si>
    <t>Quyết định số 6227/QĐ-UBND huyện Gia Lâm về phê duyệt phương án đấu giá quyền sử dụng đất; Quyết định số 2276/QĐ-UBND ngày 08/5/2019 của UBND thành phố Hà Nội về việc thu hồi 749,5m2 đất tại khu TĐC Ninh Hiệp xã Ninh Hiệp</t>
  </si>
  <si>
    <t>Văn bản số 821/PC-VP ngày 25/5/2020 của UBND Thành phố giao Sở TNMT giải quyết đề nghị của Công ty cổ phần GL Group tại văn bản số 87/VB-ĐT ngày 18/5/2020; Văn bản số 6247/STNMT-CCQLĐĐ ngày 22/7/2020 của Sở TNMT xin ý kiến các Sở, ngành liên quan. Đơn đề nghị được chuyển nhượng QSDĐ để thực hiện dự án theo quy hoạch của ông Trịnh Quang Ba chủ sử dụng đất tại xã Đa Tốn, huyện Gia Lâm</t>
  </si>
  <si>
    <t>Xây dựng HTKT phục vụ đấu giá QSD đất các ô đất dọc đường Cổ Bi, huyện Gia Lâm</t>
  </si>
  <si>
    <t>Quyết định số 4876/QĐ-UBND ngày 14/7/2019 huyện Gia Lâm về phê duyệt chủ trương đầu tư dự án</t>
  </si>
  <si>
    <t>Giải phóng mặt bằng tạo quỹ đất sạch thực hiện đấu giá QSD đất các ô đất không phải đầu tư hạ tầng trên địa bàn huyện Gia Lâm</t>
  </si>
  <si>
    <t>TT Yên viên, Phù Đổng, Cổ Bi, Đông Dư, Đa Tốn</t>
  </si>
  <si>
    <t>Quyết định số 250/QĐ-UBND ngày 14/1/2019 huyện Gia Lâm về phê duyệt chủ trương đầu tư dự án</t>
  </si>
  <si>
    <t>Xây dựng HTKT phục vụ đấu giá các ô đất công nhỏ, kẹt tại các xã Phù Đổng, Yên Thường, huyện Gia Lâm</t>
  </si>
  <si>
    <t>Phù Đổng, Yên THường</t>
  </si>
  <si>
    <t>Quyết định số 1267/QĐ-UBND ngày 28/1/2019 huyện Gia Lâm về phê duyệt chủ trương đầu tư dự án</t>
  </si>
  <si>
    <t>Quyết định số 9008/QĐ-UBND ngày 31/10/2018 của UBND huyện Gia Lâm về việc phê duyệt dự án. 
Văn bản chỉ lệnh cắm mốc số 6154/STNMT-CCQLĐĐ ngày 31/7/2018 của Sở Tài nguyên và Môi trường</t>
  </si>
  <si>
    <t>Quyết định số 9014/QĐ-UBND ngày 31/10/2018 của UBND huyện Gia Lâm về việc phê duyệt dự án. 
Văn bản chỉ lệnh cắm mốc số 7116/STNMT-CCQLĐĐ ngày 29/8/2018 của Sở Tài nguyên và Môi trường</t>
  </si>
  <si>
    <t>Quyết định số 9012/QĐ-UBND ngày 31/10/2018 của UBND huyện Gia Lâm về việc phê duyệt dự án.
Văn bản chỉ lệnh cắm mốc số 7114/STNMT-CCQLĐĐ ngày 29/8/2018 của Sở Tài nguyên và Môi trường.</t>
  </si>
  <si>
    <t>Quyết định số 2174/QĐ-UBND ngày 28/5/2020 của UBND Thành phố Hà Nội về việc thu hồi và giao đất</t>
  </si>
  <si>
    <t>Quyết định số 9011/QĐ-UBND ngày 31/10/2018 của UBND Huyện Gia Lâm về phê duyệt dự án.
Văn bản hướng dẫn số 7654/STNMT-CCQLĐĐ ngày 14/9/2018 của Sở Tài nguyên và Môi trường thành phố Hà Nội</t>
  </si>
  <si>
    <t>Quyết định số 4099/QĐ-UBND của UBND huyện Gia Lâm về việc phê duyệt báo cáo kinh tế - kỹ thuật. Văn bản chỉ lệnh cắm mốc số 8916/STNMT-CCQLĐĐ ngày 26/9/2019 của Sở Tài nguyên và Môi trường.</t>
  </si>
  <si>
    <t>Quyết định số 7424/QĐ-UBND ngày 10/9/2018 về việc phê duyệt dự án đầu tư xây dựng công trình, Dự án: Tu bổ, tôn tạo Đình Quang Trung - Chùa Báo Ân, xã Dương Quang, huyện Gia Lâm
Văn bản chỉ lệnh cắm mốc số 8729/STNMT-CCQLDĐ ngày 19/9/2019 của Sở Tài nguyên và Môi trường</t>
  </si>
  <si>
    <t>Quyết định số 9013/QĐ-UBND ngày 31/10/2018 về việc phê duyệt dự án Xây dựng tuyến đường theo quy hoạch đường Yên Viên - Đình Xuyên - Phù Đồng đến hết địa bàn huyện Gia Lâm
 Văn bản chỉ lệnh cắm mốc số 7228/STNMT-CCQLDĐ ngày 02/8/2019 của Sở Tài nguyên và Môi trường</t>
  </si>
  <si>
    <t>Quyết định số 9027/QĐ-UBND ngày 31/10/2018 về việc phê duyệt dự án đầu tư xây dựng công trình, Dự án: Cải tạo, nâng cấp tuyến đường từ dốc đê Phù Đổng đến đường Dốc Lã - Ninh Hiệp - Trung Mầu
Văn bản chỉ lệnh cắm mốc số 7229/STNMT-CCQLDĐ ngày 02/08/2019 của Sở Tài nguyên và Môi trường</t>
  </si>
  <si>
    <t>Quyết định số 8970/QĐ-UBND ngày 30/10/2018 về việc phê duyệt dự án đầu tư xây dựng công trình, Dự án: Cải tạo, nâng cấp các tuyến đường xã Phú Thị, huyện Gia Lâm
Văn bản chỉ lệnh cắm mốc số 7226/STNMT-CCQLDĐ ngày 02/8/2019 của Sở Tài nguyên và Môi trường</t>
  </si>
  <si>
    <t>Quyết định số 9018/QĐ-UBND ngày 28/10/2016 của UBND huyện Gia Lâm về phê duyệt BCKTKT. Dự án: Xây dựng HTKT phục vụ đấu giá QSD đất nhỏ kẹt xã  Đông Dư (07 vị trí)
Quyết định thu hồi đất số 1437/QĐ-UBND ngày 27/2/2017 của UBND Thành phố Hà Nội. Chuyển tiếp kế hoạch SDD để đấu giá</t>
  </si>
  <si>
    <t>Quyết định số 8219/QĐ-UBND ngày 23/6/2017 của UBND huyện Gia Lâm về phê duyệt BCKTKT. Dự án: XD HTKT phục vụ đấu giá QSD đất nhỏ, kẹt xã Yên Thường
Quyết định số 3393 /QĐ-UBND ngày 03/8/2020 của UBND Thành phố Hà Nội về việc thu hồi và giao đất</t>
  </si>
  <si>
    <t>Nghị quyết số 13/NQ-HĐND ngày 14/12/2018 của của HĐND huyện Gia Lâm về việc xem xét, cho ý kiến; phê duyệt chủ trương đầu tư một số dự án thuộc thẩm quyền của HĐND huyện; Ngày 02/7/2019, UBND huyện Gia Lâm có Quyết định số 4575/QĐ-UBND về việc phê duyệt dự án đầu tư
Văn bản chỉ lệnh cắm mốc số 8727/STNMT-CCQLDĐ ngày 19/9/2019 của Sở Tài nguyên và Môi trường</t>
  </si>
  <si>
    <t>QĐ: 10291/QĐ-UBND ngày 07/12/2018 về viêc phê duyệt chủ trương đầu tư; Bản vẽ QH tổng mặt bằng tỷ lệ 1/500 do công ty TNHH tư vấn kiến trúc - Đầu tư xây dựng Archiviet lập, đã được UBND huyện Gia Lâm chấp thuận tại Quyết định số 2035/QĐ-UBND ngày 22/9/2010.Quyết định số 5423/QĐ-UBND ngày 14/8/2018 của UBND huyện Gia Lâm phê duyệt dự án đầu tư; Đã cắm mốc GPMB
Văn bản chỉ lệnh cắm mốc số 10445/STNMT-CCQLĐĐ ngày 7/11/2019 của Sở Tài nguyên và Môi trường</t>
  </si>
  <si>
    <t xml:space="preserve">- Quyết định số 7545/QĐ-UBND ngày 14/9/2018 của UBND huyện Gia Lâm về chủ trương đầu tư dự án: Xây dựng tuyến đường theo quy hoạch qua cổng trường mầm non và THCS Dương Hà đoạn kéo dài; 
Tờ trình số 2574/TTr-QLDA ĐTXD ngày 17/10/2019 của Ban QLDA ĐTXD huyện Gia Lâm v/v thẩm định và phê duyệt báo cáo KTKT đầu tư dự án Xây dựng tuyến đường theo quy hoạch qua cổng trường mầm non Dương Hà, trường THCS Dương Hà đoạn kéo dài, xã Dương Hà, huyện Gia Lâm
Đã GPMB xong </t>
  </si>
  <si>
    <t>Quyết định số 7831/QĐ-UBND ngày 20/9/2018 của UBND huyện Gia Lâm về phê duyệt chủ trương đầu tư: Xây dựng HTKT phục vụ đấu giá đất nhỏ kẹt các ô đất công tại xã Cổ Bi, TT Trâu Quỳ, huyện Gia Lâm
Bản vẽ chấp thuận tổng mặt bằng ngày 10/2/2019. Quyết định số 4103/QĐ-UBND ngày 19/6/2016 về phê duyệt Báo cáo KTKT dự án.
Quyết định số 2262/QĐ-UBND ngày 03/6/2020 của UBND thành phố về việc thu hồi và giao đất.</t>
  </si>
  <si>
    <t>Quyết định số 10224/QĐ-UBND ngày 04/12/2018 của UBND huyện Gia Lâm về việc phê duyệt Chủ trương đầu tư. Dự án: Cải tạo, nâng cấp các tuyến đường liên thôn, trục chính các thôn Tô Khê, Hàn Lạc, Đại Bản xã Phú Thị, huyện Gia Lâm. QĐ số 4098/QĐ-UBND ngày 19/06/2019 của UBND huyện Gia Lâm về việc phê duyệt dự án đầu tư xây dựng
Văn bản chỉ lệnh cắm mốc số 9865/STNMT-CCQLDĐ ngày 22/10/2019 và số 6562/STNMT-CCQLDĐ ngày 30/7/2020 của Sở Tài nguyên và Môi trường</t>
  </si>
  <si>
    <t>Nghị quyết số 13/NQ-HĐND ngày 14/12/2018 củacủa HĐND huyện Gia Lâm  về việc xem xét, cho ý kiến; phê duyệt chủ trương đầu tư một số dự án thuộc thẩm quyền của HĐND huyện; Bản vẽ QH TMB 1/500 do UBND huyện Gia Lâm phê duyệt ngày 14/5/2019. Ngày 30/8/2019 UBND huyện Gia Lâm có Quyết định số 6286/QĐ-UBND về việc phê duyệt dự án đầu tư
Văn bản chỉ lệnh cắm mốc 9903/STNMT-CCQLĐĐ  ngày 23/10/2019 của Sở Tài nguyên và Môi trường</t>
  </si>
  <si>
    <t>- QĐ: 7855/QĐ-UBND ngày 24/9/2018 của UBND huyện Gia Lâm về việc phê duyệt chủ trương đầu tư dự án: Xây dựng tuyến đường quy hoạch 13,5m từ đường Ỷ Lan đến đường trục thôn Hoàng Long, xã Đặng Xá, huyện Gia Lâm.
Tờ trình số 2527/TTr-QLDA ĐTXD ngày 15/10/2019 của Ban QLDA ĐTXD huyện Gia Lâm v/v thẩm định, phê duyệt báo cáo KTKT đầu tư xây dựng.
Văn bản chỉ lệnh cắm mốc số 1221/STNMT-CCQLĐĐ ngày 21/2/2020 của Sở Tài nguyên và Môi trường</t>
  </si>
  <si>
    <t>Quyết điịnh 6561/QĐ-UBND ngày 16/9/2019 của UBND huyện phê duyệt dự án:  Cải tạo mở rộng trường mầm non cổ bi, huyện Gia Lâm
Văn bản chỉ lệnh cắm mốc số 12408/STNMT-CCQLĐĐ ngày 27/12/2019 của Sở Tài nguyên và Môi trường</t>
  </si>
  <si>
    <t>Quyết điịnh 8938/QĐ-UBND ngày 29/10/2018 của UBND huyện phê duyệt dự án: Xây dựng trụ sở huyện ủy, HĐND-UBND huyện Gia Lâm
Văn bản chỉnh lệnh căm mốc số 9462/STNMT-CCQLĐĐ ngày 9/11/2018 của Sở Tài nguyên và Môi trường</t>
  </si>
  <si>
    <t>Quyết định số 2077/QĐ-UBND ngày 13/3/2019 của UBND huyện Gia Lâm phê duyệt chủ trương đầu tư dự án: Giải phóng mặt bằng tạo quỹ đất theo quy hoạch khu đất C8-C9 tại các xã Yên Viên, huyện Gia Lâm.
Quyết định số 8020/QĐ-UBND ngày 15/10/2020 về việc phê duyệt dự án</t>
  </si>
  <si>
    <t>Văn bản 68/HĐND-KTXH ngày 13/10/2017 của HĐND huyện Gia Lâm về việc chủ trương đầu tư dự án: Xây dựng Trường mầm non mới, xã Cổ Bi, huyện Gia Lâm. Quyết định số 7923/QĐ-UBND ngày 25/10/2019 về phê duyệt dự án: Xây dựng Trường mầm non mới, xã Cổ Bi, huyện Gia Lâm
Văn bản chỉ lệnh cắm mốc số 12409/STNMT-CCQLĐĐ ngày 27/12/2019 của Sở Tài nguyên và Môi trường</t>
  </si>
  <si>
    <t>Quyết định số 5849/QĐ-UBND ngày 21/10/2019 của UBND Thành phố Hà Nội phê duyệt dự án đầu tư Xây dựng hoàn chỉnh, khớp nối hạ tầng kỹ thuật khu công nghiệp vừa và nhỏ Phú Thị, khu công nghiệp Dương Xá A, huyện Gia Lâm.
Văn bản chỉ lệnh cắm mốc số 301/STNMT-CCQLĐĐ ngày 10/1/2020 của Sở Tài nguyên và Môi trường</t>
  </si>
  <si>
    <t>Văn bản số 55/HĐND-KTXH ngày 22/6/2018 của HĐND huyện Gia Lâm  về chủ trương đầu tư dự án: "Xây dựng Trung tâm y tế huyện Gia Lâm". Quyết định số 4115/QĐ-UBND ngày 19/6/2019 về phê duyệt dự án.
Văn bản chỉ lệnh cắm mốc số 6640/STNMT-CCQLĐĐ ngày 31/7/2020 của Sở Tài nguyên và Môi trường</t>
  </si>
  <si>
    <t>Quyết định số 8185/QĐ-UBND ngày 31/10/2019 của Ủy ban nhân dân Gia Lâm về việc Phê duyệt dự án đầu tư xây dựng công trình Dự án: Xây dựng tuyến đường gom từ cầu Thanh Trì đến cầu vượt Phú Thị, huyện Gia Lâm;
 Văn bản chỉ lệnh cắm mốc số 2312/STNMT ngày 26/3/2020 của Sở Tài nguyên và Môi trường</t>
  </si>
  <si>
    <t>QĐ 7887/QĐ-UBND ngày 25/10/2019 của UBND huyện Gia Lâm về việc phê duyệt dự án đầu tư xây dựng.
 Văn bản chỉ lệnh cắm mốc số 8418/STNMT-CCQLĐĐ ngày 10/9/2019 của Sở Tài nguyên và Môi trường</t>
  </si>
  <si>
    <t>Quyết định số 8186/QĐ-UBND ngày 31/10/2019 của Ủy ban nhân dân thành phố Hà Nội về việc Phê duyệt dự án đầu tư xây dựng công trình Dự án: Xây dựng tuyến đường đê hữu Đuống đoạn Dốc Lời - Đặng Xá đến xã Lệ Chi, huyện Gia Lâm; 
Văn bản chỉ lệnh cắm mốc số 4059/STNMT ngày 25/5/2020 của Sở Tài nguyên và Môi trường</t>
  </si>
  <si>
    <t>- Quyết định số 6666/QĐ-UBND ngày 11/9/2020 của UBND Huyện Gia Lâm về việc phê duyệt dự án đầu tư
- Đã có Văn bản chỉ lệnh cắm mốc số 6564/STNMT-CCQLDĐ ngày 30/7/2020 của Sở Tài nguyên và Môi trường</t>
  </si>
  <si>
    <t>Quyết định 7990/QĐ-UBND ngày 28/10/2019 của UBND huyện Gia Lâm về việc phê duyệt Báo cáo kinh tế kỹ thuật Dự án: Xây dựng tuyến đường 13m theo quy hoạch từ đường gom cao tốc Hà Nội – Hải Phòng đến đường quy hoạch B=30m huyện Gia Lâm</t>
  </si>
  <si>
    <t>Quyết định số 8188/QĐ-UBND ngày 31/10/19 của UBND huyện Gia Lâm về việc phê duyệt BCKTKT dự án</t>
  </si>
  <si>
    <t>QĐ số 1644/QĐ-UBND ngày 19/3/20 của UBND huyện Gia Lâm về phê duyệt dự án: Xây dựng trường mầm non Phù Đổng, điểm trường thôn Đổng Viên</t>
  </si>
  <si>
    <t xml:space="preserve"> Quyết định số 4130/QĐ-UBND ngày 20/6/2019 của UBND huyện Gia Lâm có  về việc phê duyệt dự án đầu tư: Dự án Giải phóng mặt bằng khu đất đấu giá quyền sử dụng đất tại xã Đình Xuyên, huyện Gia Lâm
Văn bản số 6561/STNMT-CCQLDD ngày 17/7/2019 về việc xác định ranh giới khu đất phục vụ GPMB</t>
  </si>
  <si>
    <t>Quyết định số 4491/QĐ-UBND ngày 7/6/2018 của UBND huyện Gia Lâm về phê duyệt dự án; Quyết định số 1949/QĐ-UBND ngày 7/3/2019 của UBND huyện Gia Lâm về phê duyệt điều chỉnh dự án.
Văn bản số 8637/STNMT-CCQLĐĐ ngày 16/9/2019 của Sở Tài nguyên và Môi trường về việc hướng dẫn xác định ranh giới khu đất phục vụ công tác bồi thường hỗ trợ và tái định cư khi nhà nước thu hồi đất thực hiện dự án Giải phóng mặt bằng khu đấu giá quyền sử dụng đất X2 xã Đình Xuyên và xã Yên Thường, huyện Gia Lâm;
Ngày 01/10/2019 tổ chức bàn giao cắm mốc tại hiện trường;</t>
  </si>
  <si>
    <t>Quyết định số 8910//QĐ-UBND ngày 26/10/2018 của UBND huyện Gia Lâm về việc phê duyệt quy hoạch chi tiết TL: 1/500;  Quyết định số 9001/QĐ-UBND ngày 31/10/2018 của UBND huyện Gia Lâm về phê duyệt BCNCKT dư án; 
Văn bản số 4188/STNMT-CCQLĐĐ ngày 14/5/2019 của Sở Tài nguyên và Môi trường về việc hướng dẫn xác định ranh giới khu đất phục vụ công tác bồi thường hỗ trợ và tái định cư khi nhà nước thu hồi đất thực hiện dự án GPMB khu đấu giá quyền sử dụng đất X1 thôn Trùng Quán, xã Yên Thường, huyện Gia Lâm;
Ngày 18/5/2019 tổ chức bàn giao cắm mốc tại hiện trường;</t>
  </si>
  <si>
    <t>Chấp thuận QH TMB của UBND huyện Gia Lâm ký ngày 18/5/2018; Quyết định phê duyệt dự án đầu tư số 4494/QĐ-UBND ngày 07/6/2018 của UBND huyện Gia Lâm; Quyết định số 1622/QĐ-UBND ngày 26/02/2019 của UBND huyện Gia Lâm về việc đính chính tên dự án tại các quyết định: số 3635/QĐ-UBND ngày 09/5/2018, số 3767/QĐ-UBND ngày 14/5/2018 và số 4494/QĐ-UBND ngày 07/6/2018; Bản vẽ điều chỉnh ranh giới dự án được UBND huyện chấp thuận ngày 14/12/2019
Văn bản số 6977/STNMT-CCQLĐĐ ngày 24/8/2018 của Sở Tài nguyên và Môi trường về việc hướng dẫn xác định ranh giới khu đất phục vụ công tác bồi thường hỗ trợ và tái định cư khi nhà nước thu hồi đất thực hiện dự án; 
Ngày 17/9/2018 tổ chức bàn giao cắm mốc tại hiện trường;</t>
  </si>
  <si>
    <t>Quyết định số 8910//QĐ-UBND ngày 31/10/2018 của UBND huyện Gia Lâm về việc Báo cáo kinh tế kỹ thuật dự án Xây dựng tuyến đường theo quy hoạch 17,5m nối từ ô đất TQ5 ra đường Đông Dư Dương Xá
Văn bản hướng dẫn số 1902/STNMTCCALĐĐ ngày 13/3/2020 của Sở Tài nguyên và Môi trường về việc hướng dẫn xác định ranh giới khu đất phục vụ công tác bồi thường hỗ trợ và tái định cư khi nhà nước thu hồi đất thực hiện dự án;</t>
  </si>
  <si>
    <t>Quyết định số 2271/QĐ-UBND ngày 11/5/2016 của UBND thành phố Hà Nội về việc phê duyệt dự án đầu tư: Xây dựng tuyến đường Yên Viên - Đình Xuyên - Phù Đổng, huyện Gia Lâm; Văn bản 3534/QHKT-HTKT về việc thỏa thuận vị trí di chuyển giếng YV6
Văn bản chỉ lệnh cắm mốc số 8902/STNMT ngày 23/10/2018 của Sở Tài nguyên và Môi trường</t>
  </si>
  <si>
    <t>Quyết định số 4264/QĐ-UBND ngày 29/6/2020 của UBND Huyện Gia Lâm về việc phê duyệt dự án đầu tư dự án:  Giải phóng mặt bằng tạo quỹ đất theo quy hoạch khu đất PD1, PD2, PD3 xã Phù Đổng, huyện Gia Lâm. Đã có Văn bản số 7751/STNMT-CCQLDD về việc cắm mốc thực hiện Dự án</t>
  </si>
  <si>
    <t>Quyết định số 5749/QĐ-UBND ngày 31/7/2020 của UBND Huyện Gia Lâm về việc phê duyệt dự án đầu tư dự án:  Giải phóng mặt bằng tạo quỹ đất theo quy hoạch khu đất PD4, xã Phù Đổng, huyện Gia Lâm. Đang xin chỉ lệnh cắm mốc</t>
  </si>
  <si>
    <t xml:space="preserve">Quyết định số 10958/QĐ-UBND ngày 26/12/2018 của UBND huyện Gia Lâm phê duyệt chủ trương đầu tư dự án: Giải phóng mặt bằng tạo quỹ đất theo quy hoạch khu đất PD5 xã Phù Đổng, huyện Gia Lâm.
Văn bản số 1226/UBND-QLĐT ngày 08/5/2020 của UBND Huyện Gia Lâm về việc chấp thuận QHTMB dự án  Giải phóng mặt bằng tạo quỹ đất theo quy hoạch khu đất PD5 xã Phù Đổng, huyện Gia Lâm 
</t>
  </si>
  <si>
    <t xml:space="preserve">Văn bản số 2287/UBND-QLĐT ngày 11/8/2020 của UBND Huyện Gia Lâm về việc chấp thuận QHTMB dự án  Giải phóng mặt bằng tạo quỹ đất theo quy hoạch khu đất KK1, xã Kiêu Kỵ, huyện Gia Lâm.
Quyết định số 8021/QĐ-UBND ngày 15/10/2020 về việc phê duyệt dự án Giải phóng mặt bằng tạo quỹ đất theo quy hoạch khu đất KK1, xã Kiêu Kỵ, huyện Gia Lâm.
</t>
  </si>
  <si>
    <t xml:space="preserve">Văn bản số 2849/UBND-QLĐT ngày 25/9/2020 của UBND Huyện Gia Lâm về việc chấp thuận QHTMB dự án  Giải phóng mặt bằng tạo quỹ đất theo quy hoạch khu đất C1 tại xã Yên Thường, huyện Gia Lâm.
Quyết định số 8018/QĐ-UBND ngày 15/10/2020 về việc phê duyệt dự án Giải phóng mặt bằng tạo quỹ đất theo quy hoạch khu đất C1 tại xã Yên Thường, huyện Gia Lâm.
</t>
  </si>
  <si>
    <t xml:space="preserve">Văn bản số 2847/UBND-QLĐT ngày 25/9/2020 của UBND Huyện Gia Lâm về việc chấp thuận QHTMB dự án  Giải phóng mặt bằng tạo quỹ đất theo quy hoạch khu đất C2 tại xã Yên Thường, huyện Gia Lâm
Quyết định số 8019/QĐ-UBND ngày 15/10/2020 về việc phê duyệt dự án Giải phóng mặt bằng tạo quỹ đất theo quy hoạch khu đất C2 tại xã Yên Thường, huyện Gia Lâm. 
</t>
  </si>
  <si>
    <t>Quyết định 9023/QĐ-UBND ngày 31/10/2018 của UBND huyện Gia Lâm về việc phê duyệt chủ trương đầu tư dự án Cải tạo, chỉnh trang ao Bầu, xã Phú Thị.
Quyết định số 6436/QĐ-UBND ngày 31/8/2020 của UBND huyện Gia Lâm về việc phê duyệt điều chỉnh Báo cáo kinh tế kỹ thuật dự án cải tạo, chỉnh trang kè ao Bầu, xã Phú Thị, xã Dương Xá, huyện Gia Lâm</t>
  </si>
  <si>
    <t>- Quyết định số 3652/QĐ-UBND ngày 05/6/2020 của UBND huyện Gia Lâm về việc phê duyệt Dự án đầu tư dự án: Kè hồ, làm đường dạo chống lấn chiếm hồ Vực, xã Đình Xuyên, huyện Gia Lâm
- Văn bản chỉ lệnh cắm mốc 7853/STNMT-CCQLĐĐ của Sở TN&amp;MT ngày 09/9/2020 của Sở Tài nguyên và Môi trường</t>
  </si>
  <si>
    <t>QĐ số 7422/QĐ-UBND ngày 10/9/18 của UBND huyện Gia Lâm về việc phê duyệt dự án đầu tư xây dựng công trình
Văn bản chỉ lệnh cắm mốc số 1051/STNMT-CCQLĐĐ ngày 15/02/2019 của Sở Tài nguyên và Môi trường</t>
  </si>
  <si>
    <t>QĐ số  7425 ngày 10/9/18của UBND huyện Gia Lâm về việc phê duyệt dự án đầu tư
Văn bản chỉ lệnh cắm mốc số 1050/STNMT-CCQLĐĐ ngày 15/02/2019 của Sở Tài nguyên và Môi trường</t>
  </si>
  <si>
    <t>QĐ số 4415/QĐ-UBND ngày 6/7/2020 của UBND huyện Gia Lâm về phê duyệt dự án: Xây dựng trường mầm non Hoa Sữa, xã Yên Viên, huyện Gia Lâm</t>
  </si>
  <si>
    <t>Nghị Quyết số 14/NQ-HĐND ngày 24/9/2020 của HĐND Huyện Gia Lâm về việc phê duyệt chủ trương đầu tư và điều chỉnh chủ trương đầu tư một số dự án thuộc thẩm duyền của HĐND Huyện (kèm theo Phụ lục II.11).</t>
  </si>
  <si>
    <t xml:space="preserve">Quyết định phê duyệt chủ trương đầu tư số 7126/QĐ-UBND ngày 31/8/2016 của UBND huyện Gia Lâm, QĐ phê dự án 4487/QĐ-UBND ngày 7/6/2018;
Văn bản số 750/STNMT-CCQLĐĐ ngày 29/1/2019 của Sở Tài nguyên và Môi trường về việc hướng dẫn xác định ranh giới khu đất phục vụ công tác bồi thường hỗ trợ và tái định cư khi nhà nước thu hồi đất thực hiện dự án; </t>
  </si>
  <si>
    <t>Quyết định số 2833/QĐ-UBND ngày 25/10/2011 về việc phê duyệt QHCT tỷ lệ 1/500 của UBND huyện Gia Lâm;
 Quyết định số 5421/QĐ-UBND ngày 14/8/2018 của UBND huyện Gia Lâm phê duyệt dự án đầu tư;
 Đã cắm mốc GPMB theo Văn bản số 10444/STNMT-CCQLDD ngày 7/11/2019 về việc xác định ranh giới khu đất phục vụ GPMB</t>
  </si>
  <si>
    <t>đang trình hồ sơ giao đất</t>
  </si>
  <si>
    <t>Bỏ ra danh mục thông qua HĐND, chỉ cần đưa vào KH sử dụng đất</t>
  </si>
  <si>
    <t>Bỏ</t>
  </si>
  <si>
    <t>Đã xong rồi, bỏ ra</t>
  </si>
  <si>
    <t>thời gian trong QĐ PD BCKTKT là 2020-2021</t>
  </si>
  <si>
    <t>Không cần, bỏ ra, trùng với khu X5</t>
  </si>
  <si>
    <t>Bỏ ra do vướng điều chỉnh Qh</t>
  </si>
  <si>
    <t>Dự kiến phê duyệt dự án tháng 11/2020</t>
  </si>
  <si>
    <t>Bỏ ra, đã xong GPMB</t>
  </si>
  <si>
    <t>Bỏ ra</t>
  </si>
  <si>
    <t>tháng 11/2020 phê duyệt dự án, xin bổ sung vào KH SDD đợt này để sớm triển khai công tác GPMB</t>
  </si>
  <si>
    <t>Dự kiến phê dự án tháng 11/2020</t>
  </si>
  <si>
    <t>Quyết định số 2081/QĐ-UBND ngày 13/3/2019 của UBND huyện Gia Lâm phê duyệt chủ trương đầu tư dự án: Giải phóng mặt bằng tạo quỹ đất theo quy hoạch khu đất C19 tại xã Đa Tốn, huyện Gia Lâm.
Bản vẽ QH TMB chấp thuận tháng 9/2019
Quyết định số 8056/QĐ-UBND ngày 16/10/2020 của UBND huyện Gia Lâm về việc phê duyệt DA BCNCKT dự án: Giải phóng mặt bằng tạo quỹ đất theo quy hoạch khu đất C19 tại xã Đa Tốn, huyện Gia Lâm.</t>
  </si>
  <si>
    <t>Giải phóng mặt bằng tạo quỹ đất theo quy hoạch khu chức năng CCKO1-8 thuộc quy hoạch chi tiết hai bên tuyến đường Dốc Hội – Đại học nông nghiệp I</t>
  </si>
  <si>
    <t xml:space="preserve">Quyết định số 8069/QĐ-UBND ngày 29/10/2019 của UBND huyện Gia Lâm về việc phê duyệt dự án đầu tư dự án: Giải phóng mặt bằng tạo quỹ đất theo quy hoạch khu chức năng CCKO1-8 thuộc quy hoạch chi tiết hai bên tuyến đường Dốc Hội – Đại học nông nghiệp I </t>
  </si>
  <si>
    <t>Quyết định số 8070/QĐ-UBND ngày 29/10/2019 của UBND huyện Gia Lâm về việc phê duyệt dự án đầu tư dự án: Giải phóng mặt bằng tạo quỹ đất theo quy hoạch các khu chức năng thuộc quy hoạch chi tiết hai bên tuyến đường Dốc Hội - Đại học nông nghiệp I và quy hoạch chi tiết hai bên tuyến đường 179. Đang xin chỉ lệnh cắm mốc</t>
  </si>
  <si>
    <t>Quyết định số 8068/QĐ-UBND ngày 29/10/2019 của UBND huyện Gia Lâm về việc phê duyệt dự án đầu tư dự án: Giải phóng mặt bằng tạo quỹ đất theo quy hoạch khu chức năng CCK02, BDX4 thuộc quy hoạch chi tiết hai bên tuyến đường 179. Đang xin chỉ lệnh cắm mốc</t>
  </si>
  <si>
    <t>Giải phóng mặt bằng tạo quỹ đất theo quy hoạch khu đất KK, xã Kiêu Kỵ, huyện Gia Lâm, Thành phố Hà Nội</t>
  </si>
  <si>
    <t>Quyết định số 10961/QĐ-UBND ngày 26/12/2018 của UBND huyện Gia Lâm phê duyệt chủ trương đầu tư dự án: Giải phóng mặt bằng tạo quỹ đất theo quy hoạch khu đất KK, xã Kiêu Kỵ, huyện Gia Lâm.
Văn bản số 3150/UBND-QLĐT về việc chấp thuận TMB dự án Giải phóng mặt bằng tạo quỹ đất theo quy hoạch khu đất KK, xã Kiêu Kỵ, huyện Gia Lâm.
Tờ trình số 1667/TTr-QLDADDTXD ngày 15/10/2020 của ban QLDA đầu tư xây dựng huyện Gia Lâm về việc trình phê duyệt dự án đầu tư dự án</t>
  </si>
  <si>
    <t>Phê duyệt dự án ngày 26/10/2020</t>
  </si>
  <si>
    <t>Dự án có QĐ phê duyệt và thời hạn thực hiện trong QĐ phê duyệt dự án là năm 2021</t>
  </si>
  <si>
    <t>Quyết định 4852/QĐ-UBND ngày 18/9/2014 của UBND Thành phố v/v phê duyệt quy hoạch chi tiết khu đất đối ứng; Thông báo số 447/TB-VP ngày 30/9/2020 của UBND TP giao UBND huyện Gia Lâm thực hiện GPMB</t>
  </si>
  <si>
    <t>dự án đã được chấp thuận TMB và phê duyệt các dự án thành phần</t>
  </si>
  <si>
    <t xml:space="preserve"> Nghị Quyết số 04/NQ-HĐND ngày 26/06/2020 của HĐND Huyện Gia Lâm về việc phê duyệt chủ trương đầu tư và điều chỉnh, bổ sung chủ trương đầu tư một số dự án thuộc thẩm quyền HĐND huyện Gia Lâm (kèm theo Phụ lục I.24); 
Căn cứ Hồ sơ Quy hoạch tổng mặt bằng tỷ lệ 1/500 Trụ sở Đảng ủy, HĐND-UBND xã Dương Xá và Trung tâm văn hóa - thể thao xã Dương Xá được UBND huyện Gia Lâm chấp thuận ngày 15/7/2018; H145; Quy hoạch tổng mặt bằng tỷ lệ 1/500 Trung tâm văn hóa - thể thao xã Cổ Bi – Nhà văn hóa thôn Cam – Khu đất cây xanh CX4 được UBND huyện Gia Lâm chấp thuận ngày 13/5/2018; Quy hoạch tổng mặt bằng tỷ lệ 1/500 Trụ sở Đảng ủy, HĐND-UBND Thị trấn Trâu Quỳ được UBND huyện Gia Lâm chấp thuận ngày 20/6/2018; Quy hoạch tổng mặt bằng tỷ lệ 1/500 Trung tâm văn hóa - thể thao xã Ninh Hiệp được UBND huyện Gia Lâm chấp thuận ngày 6/10/2016; Mặt bằng tổng thể Trung tâm văn hóa thể thao xã Phú Thị được duyệt kèm theo Quyết định số 4126/QĐ-UBND ngày 20/6/2019 về việc phê duyệt dự án: Xây dựng Trung tâm văn hóa – thể thao xã Phú Thị, huyện Gia Lâm;
</t>
  </si>
</sst>
</file>

<file path=xl/styles.xml><?xml version="1.0" encoding="utf-8"?>
<styleSheet xmlns="http://schemas.openxmlformats.org/spreadsheetml/2006/main">
  <numFmts count="1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000"/>
    <numFmt numFmtId="167" formatCode="0.000"/>
    <numFmt numFmtId="168" formatCode="_ * #,##0.00_ ;_ * \-#,##0.00_ ;_ * &quot;-&quot;??_ ;_ @_ "/>
    <numFmt numFmtId="169" formatCode="0.00000"/>
    <numFmt numFmtId="170" formatCode="_(* #,##0_);_(* \(#,##0\);_(* &quot;-&quot;??_);_(@_)"/>
    <numFmt numFmtId="171" formatCode="_(* #,##0.0_);_(* \(#,##0.0\);_(* &quot;-&quot;??_);_(@_)"/>
    <numFmt numFmtId="172" formatCode="_-* #,##0.00\ _€_-;\-* #,##0.00\ _€_-;_-* &quot;-&quot;??\ _€_-;_-@_-"/>
    <numFmt numFmtId="173" formatCode="_(* #,##0.000_);_(* \(#,##0.000\);_(* &quot;-&quot;??_);_(@_)"/>
    <numFmt numFmtId="174" formatCode="_(* #,##0.00_);_(* \(#,##0.00\);_(* &quot;-&quot;&quot;?&quot;&quot;?&quot;_);_(@_)"/>
    <numFmt numFmtId="175" formatCode="_-* #,##0.00_-;\-* #,##0.00_-;_-* &quot;-&quot;??_-;_-@_-"/>
    <numFmt numFmtId="176" formatCode="##.##%"/>
    <numFmt numFmtId="177" formatCode="&quot;\&quot;#,##0.00;[Red]&quot;\&quot;&quot;\&quot;&quot;\&quot;&quot;\&quot;&quot;\&quot;&quot;\&quot;\-#,##0.00"/>
    <numFmt numFmtId="178" formatCode="&quot;\&quot;#,##0;[Red]&quot;\&quot;&quot;\&quot;\-#,##0"/>
    <numFmt numFmtId="179" formatCode="_-* #,##0_-;\-* #,##0_-;_-* &quot;-&quot;_-;_-@_-"/>
    <numFmt numFmtId="180" formatCode="_ &quot;\&quot;* #,##0_ ;_ &quot;\&quot;* \-#,##0_ ;_ &quot;\&quot;* &quot;-&quot;_ ;_ @_ "/>
    <numFmt numFmtId="181" formatCode="_ &quot;\&quot;* #,##0.00_ ;_ &quot;\&quot;* \-#,##0.00_ ;_ &quot;\&quot;* &quot;-&quot;??_ ;_ @_ "/>
    <numFmt numFmtId="182" formatCode="_ * #,##0_ ;_ * \-#,##0_ ;_ * &quot;-&quot;_ ;_ @_ "/>
    <numFmt numFmtId="183" formatCode="\$#,##0_);\(\$#,##0\)"/>
    <numFmt numFmtId="184" formatCode="##,###.##"/>
    <numFmt numFmtId="185" formatCode="#0.##"/>
    <numFmt numFmtId="186" formatCode="_-* #,##0.00\ _$_-;\-* #,##0.00\ _$_-;_-* &quot;-&quot;??\ _$_-;_-@_-"/>
    <numFmt numFmtId="187" formatCode="#,##0;\(#,##0\)"/>
    <numFmt numFmtId="188" formatCode="##,##0%"/>
    <numFmt numFmtId="189" formatCode="#,###%"/>
    <numFmt numFmtId="190" formatCode="##.##"/>
    <numFmt numFmtId="191" formatCode="###,###"/>
    <numFmt numFmtId="192" formatCode="###.###"/>
    <numFmt numFmtId="193" formatCode="##,###.####"/>
    <numFmt numFmtId="194" formatCode="&quot;$&quot;#,##0\ ;\(&quot;$&quot;#,##0\)"/>
    <numFmt numFmtId="195" formatCode="\t0.00%"/>
    <numFmt numFmtId="196" formatCode="##,##0.##"/>
    <numFmt numFmtId="197" formatCode="_-* #,##0\ _D_M_-;\-* #,##0\ _D_M_-;_-* &quot;-&quot;\ _D_M_-;_-@_-"/>
    <numFmt numFmtId="198" formatCode="_-* #,##0.00\ _D_M_-;\-* #,##0.00\ _D_M_-;_-* &quot;-&quot;??\ _D_M_-;_-@_-"/>
    <numFmt numFmtId="199" formatCode="\t#\ ??/??"/>
    <numFmt numFmtId="200" formatCode="_([$€-2]* #,##0.00_);_([$€-2]* \(#,##0.00\);_([$€-2]* &quot;-&quot;??_)"/>
    <numFmt numFmtId="201" formatCode="#,##0\ &quot;$&quot;_);[Red]\(#,##0\ &quot;$&quot;\)"/>
    <numFmt numFmtId="202" formatCode="&quot;$&quot;###,0&quot;.&quot;00_);[Red]\(&quot;$&quot;###,0&quot;.&quot;00\)"/>
    <numFmt numFmtId="203" formatCode="m/d"/>
    <numFmt numFmtId="204" formatCode="&quot;ß&quot;#,##0;\-&quot;&quot;&quot;ß&quot;&quot;&quot;#,##0"/>
    <numFmt numFmtId="205" formatCode="###\ ###\ ###\ ###\ ###"/>
    <numFmt numFmtId="206" formatCode="&quot;£&quot;#,##0;[Red]\-&quot;£&quot;#,##0"/>
    <numFmt numFmtId="207" formatCode="#,##0.00\ &quot;F&quot;;[Red]\-#,##0.00\ &quot;F&quot;"/>
    <numFmt numFmtId="208" formatCode="0.00000000000E+00;\?"/>
    <numFmt numFmtId="209" formatCode="_ * #,##0.00_)\ _$_ ;_ * \(#,##0.00\)\ _$_ ;_ * &quot;-&quot;??_)\ _$_ ;_ @_ "/>
    <numFmt numFmtId="210" formatCode="_-* #,##0.00\ _F_-;\-* #,##0.00\ _F_-;_-* &quot;-&quot;??\ _F_-;_-@_-"/>
    <numFmt numFmtId="211" formatCode="&quot;£&quot;#,##0;\-&quot;£&quot;#,##0"/>
    <numFmt numFmtId="212" formatCode="_-* #,##0\ &quot;DM&quot;_-;\-* #,##0\ &quot;DM&quot;_-;_-* &quot;-&quot;\ &quot;DM&quot;_-;_-@_-"/>
    <numFmt numFmtId="213" formatCode="_-* #,##0.00\ &quot;DM&quot;_-;\-* #,##0.00\ &quot;DM&quot;_-;_-* &quot;-&quot;??\ &quot;DM&quot;_-;_-@_-"/>
    <numFmt numFmtId="214" formatCode="&quot;￥&quot;#,##0;&quot;￥&quot;\-#,##0"/>
    <numFmt numFmtId="215" formatCode="00.000"/>
    <numFmt numFmtId="216" formatCode="_-&quot;$&quot;* #,##0_-;\-&quot;$&quot;* #,##0_-;_-&quot;$&quot;* &quot;-&quot;_-;_-@_-"/>
    <numFmt numFmtId="217" formatCode="_-&quot;$&quot;* #,##0.00_-;\-&quot;$&quot;* #,##0.00_-;_-&quot;$&quot;* &quot;-&quot;??_-;_-@_-"/>
    <numFmt numFmtId="218" formatCode="_-* #,##0\ _s_o_'_m_-;\-* #,##0\ _s_o_'_m_-;_-* &quot;-&quot;\ _s_o_'_m_-;_-@_-"/>
    <numFmt numFmtId="219" formatCode="_ &quot;\&quot;* #,##0.00_ ;_ &quot;\&quot;* &quot;\&quot;&quot;\&quot;&quot;\&quot;&quot;\&quot;&quot;\&quot;&quot;\&quot;&quot;\&quot;&quot;\&quot;&quot;\&quot;\-#,##0.00_ ;_ &quot;\&quot;* &quot;-&quot;??_ ;_ @_ "/>
    <numFmt numFmtId="220" formatCode="&quot;Fr.&quot;\ #,##0.00;&quot;Fr.&quot;\ \-#,##0.00"/>
    <numFmt numFmtId="221" formatCode="&quot;Fr.&quot;\ #,##0;&quot;Fr.&quot;\ \-#,##0"/>
    <numFmt numFmtId="222" formatCode="_(* #,##0.00000_);_(* \(#,##0.00000\);_(* &quot;-&quot;??_);_(@_)"/>
    <numFmt numFmtId="223" formatCode="_-* #,##0\ _F_-;\-* #,##0\ _F_-;_-* &quot;-&quot;\ _F_-;_-@_-"/>
    <numFmt numFmtId="224" formatCode="_-&quot;VND&quot;* #,##0_-;\-&quot;VND&quot;* #,##0_-;_-&quot;VND&quot;* &quot;-&quot;_-;_-@_-"/>
    <numFmt numFmtId="225" formatCode="_(&quot;Rp&quot;* #,##0.00_);_(&quot;Rp&quot;* \(#,##0.00\);_(&quot;Rp&quot;* &quot;-&quot;??_);_(@_)"/>
    <numFmt numFmtId="226" formatCode="#,##0.00\ &quot;FB&quot;;[Red]\-#,##0.00\ &quot;FB&quot;"/>
    <numFmt numFmtId="227" formatCode="#,##0\ &quot;$&quot;;\-#,##0\ &quot;$&quot;"/>
    <numFmt numFmtId="228" formatCode="&quot;$&quot;#,##0;\-&quot;$&quot;#,##0"/>
    <numFmt numFmtId="229" formatCode="_-* #,##0\ _F_B_-;\-* #,##0\ _F_B_-;_-* &quot;-&quot;\ _F_B_-;_-@_-"/>
    <numFmt numFmtId="230" formatCode="#,##0\ &quot;$&quot;_);\(#,##0\ &quot;$&quot;\)"/>
    <numFmt numFmtId="231" formatCode="0.00_)"/>
    <numFmt numFmtId="232" formatCode="0.00#\ "/>
    <numFmt numFmtId="233" formatCode="#,##0.00\ &quot;F&quot;_);[Red]\(#,##0.00\ &quot;F&quot;\)"/>
    <numFmt numFmtId="234" formatCode="#,##0.00\ \ "/>
    <numFmt numFmtId="235" formatCode="&quot;$&quot;#,##0;[Red]\-&quot;$&quot;#,##0"/>
    <numFmt numFmtId="236" formatCode="_-&quot;£&quot;* #,##0_-;\-&quot;£&quot;* #,##0_-;_-&quot;£&quot;* &quot;-&quot;_-;_-@_-"/>
    <numFmt numFmtId="237" formatCode="_-* #,##0\ &quot;F&quot;_-;\-* #,##0\ &quot;F&quot;_-;_-* &quot;-&quot;\ &quot;F&quot;_-;_-@_-"/>
    <numFmt numFmtId="238" formatCode="#,##0\ &quot;F&quot;;[Red]\-#,##0\ &quot;F&quot;"/>
    <numFmt numFmtId="239" formatCode="#,##0.00\ &quot;F&quot;;\-#,##0.00\ &quot;F&quot;"/>
    <numFmt numFmtId="240" formatCode="###0"/>
    <numFmt numFmtId="241" formatCode="&quot;€&quot;#,##0;[Red]\-&quot;€&quot;#,##0"/>
    <numFmt numFmtId="242" formatCode="_-&quot;€&quot;* #,##0.00_-;\-&quot;€&quot;* #,##0.00_-;_-&quot;€&quot;* &quot;-&quot;??_-;_-@_-"/>
    <numFmt numFmtId="243" formatCode="_-&quot;€&quot;* #,##0_-;\-&quot;€&quot;* #,##0_-;_-&quot;€&quot;* &quot;-&quot;_-;_-@_-"/>
    <numFmt numFmtId="244" formatCode="&quot;€&quot;#&quot;€&quot;##0_);\(&quot;€&quot;#&quot;€&quot;##0\)"/>
    <numFmt numFmtId="245" formatCode="&quot;\&quot;#,##0;[Red]&quot;\&quot;\-#,##0"/>
    <numFmt numFmtId="246" formatCode="#,##0.0_);\(#,##0.0\)"/>
    <numFmt numFmtId="247" formatCode="_(* #,##0.0000_);_(* \(#,##0.0000\);_(* &quot;-&quot;??_);_(@_)"/>
    <numFmt numFmtId="248" formatCode="0.0%;[Red]\(0.0%\)"/>
    <numFmt numFmtId="249" formatCode="_ * #,##0.00_)&quot;£&quot;_ ;_ * \(#,##0.00\)&quot;£&quot;_ ;_ * &quot;-&quot;??_)&quot;£&quot;_ ;_ @_ "/>
    <numFmt numFmtId="250" formatCode="0.0%;\(0.0%\)"/>
    <numFmt numFmtId="251" formatCode="_._.* #,##0.0_)_%;_._.* \(#,##0.0\)_%;_._.* \ .0_)_%"/>
    <numFmt numFmtId="252" formatCode="_._.* #,##0.000_)_%;_._.* \(#,##0.000\)_%;_._.* \ .000_)_%"/>
    <numFmt numFmtId="253" formatCode="_ &quot;R&quot;\ * #,##0_ ;_ &quot;R&quot;\ * \-#,##0_ ;_ &quot;R&quot;\ * &quot;-&quot;_ ;_ @_ "/>
    <numFmt numFmtId="254" formatCode="&quot;€&quot;#,##0.000_);[Red]\(&quot;€&quot;#,##0.00\)"/>
    <numFmt numFmtId="255" formatCode="_-* #,##0.0000\ _F_-;\-* #,##0.0000\ _F_-;_-* &quot;-&quot;??\ _F_-;_-@_-"/>
    <numFmt numFmtId="256" formatCode="&quot;€&quot;* #,##0.00_);&quot;€&quot;* \(#,##0.00\)"/>
    <numFmt numFmtId="257" formatCode="\U\S\$#,##0.00;\(\U\S\$#,##0.00\)"/>
    <numFmt numFmtId="258" formatCode="_-&quot;F&quot;\ * #,##0.0_-;_-&quot;F&quot;\ * #,##0.0\-;_-&quot;F&quot;\ * &quot;-&quot;??_-;_-@_-"/>
    <numFmt numFmtId="259" formatCode="_-&quot;ß&quot;* #,##0_-;\-&quot;ß&quot;* #,##0_-;_-&quot;ß&quot;* &quot;-&quot;_-;_-@_-"/>
    <numFmt numFmtId="260" formatCode="_-&quot;ß&quot;* #,##0.00_-;\-&quot;ß&quot;* #,##0.00_-;_-&quot;ß&quot;* &quot;-&quot;??_-;_-@_-"/>
    <numFmt numFmtId="261" formatCode="#,##0.000_);\(#,##0.000\)"/>
    <numFmt numFmtId="262" formatCode="&quot;\&quot;#,##0.00;[Red]&quot;\&quot;\-#,##0.00"/>
    <numFmt numFmtId="263" formatCode="\$#,##0\ ;\(\$#,##0\)"/>
    <numFmt numFmtId="264" formatCode="mmm\-yyyy"/>
    <numFmt numFmtId="265" formatCode="#"/>
    <numFmt numFmtId="266" formatCode="&quot;¡Ì&quot;#,##0;[Red]\-&quot;¡Ì&quot;#,##0"/>
    <numFmt numFmtId="267" formatCode="&quot;\&quot;#,##0;[Red]\-&quot;\&quot;#,##0"/>
    <numFmt numFmtId="268" formatCode="_ * #,##0.000_ ;_ * \-#,##0.000_ ;_ * &quot;-&quot;??_ ;_ @_ "/>
    <numFmt numFmtId="269" formatCode="_-* #,##0.0\ _F_-;\-* #,##0.0\ _F_-;_-* \-??\ _F_-;_-@_-"/>
    <numFmt numFmtId="270" formatCode="#,##0.00000"/>
    <numFmt numFmtId="271" formatCode="#,##0.00&quot; F&quot;;[Red]\-#,##0.00&quot; F&quot;"/>
    <numFmt numFmtId="272" formatCode="#,##0\ &quot;F&quot;;\-#,##0\ &quot;F&quot;"/>
    <numFmt numFmtId="273" formatCode="&quot;€&quot;* #,##0_);&quot;€&quot;* \(#,##0\)"/>
    <numFmt numFmtId="274" formatCode="&quot;€&quot;* #,##0.00_)_%;&quot;€&quot;* \(#,##0.00\)_%"/>
    <numFmt numFmtId="275" formatCode="&quot;€&quot;* #,##0_)_%;&quot;€&quot;* \(#,##0\)_%"/>
    <numFmt numFmtId="276" formatCode="#,##0_)_%;\(#,##0\)_%"/>
    <numFmt numFmtId="277" formatCode="#,##0.00_)_%;\(#,##0.00\)_%"/>
    <numFmt numFmtId="278" formatCode="0.0"/>
  </numFmts>
  <fonts count="219">
    <font>
      <sz val="11"/>
      <color theme="1"/>
      <name val="Arial"/>
      <family val="2"/>
    </font>
    <font>
      <sz val="11"/>
      <color indexed="8"/>
      <name val="Calibri"/>
      <family val="2"/>
    </font>
    <font>
      <sz val="11"/>
      <name val="Times New Roman"/>
      <family val="1"/>
    </font>
    <font>
      <sz val="12"/>
      <name val="Times New Roman"/>
      <family val="1"/>
    </font>
    <font>
      <sz val="12"/>
      <name val=".VnTime"/>
      <family val="2"/>
    </font>
    <font>
      <sz val="10"/>
      <name val="Arial"/>
      <family val="2"/>
    </font>
    <font>
      <sz val="10"/>
      <name val="Times New Roman"/>
      <family val="1"/>
    </font>
    <font>
      <sz val="12"/>
      <color indexed="8"/>
      <name val="Times New Roman"/>
      <family val="1"/>
    </font>
    <font>
      <sz val="13"/>
      <name val="Times New Roman"/>
      <family val="1"/>
    </font>
    <font>
      <b/>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i/>
      <sz val="12"/>
      <name val="Times New Roman"/>
      <family val="1"/>
    </font>
    <font>
      <sz val="12"/>
      <name val="Arial"/>
      <family val="2"/>
    </font>
    <font>
      <sz val="14"/>
      <name val=".VnTime"/>
      <family val="2"/>
    </font>
    <font>
      <sz val="10"/>
      <name val="Helv"/>
      <family val="2"/>
    </font>
    <font>
      <sz val="12"/>
      <color indexed="8"/>
      <name val=".VnTime"/>
      <family val="2"/>
    </font>
    <font>
      <sz val="12"/>
      <name val=".VnArial"/>
      <family val="2"/>
    </font>
    <font>
      <u val="single"/>
      <sz val="10"/>
      <color indexed="12"/>
      <name val="Arial"/>
      <family val="2"/>
    </font>
    <font>
      <sz val="10"/>
      <name val=".VnArial Narrow"/>
      <family val="2"/>
    </font>
    <font>
      <sz val="10"/>
      <name val=".VnTime"/>
      <family val="2"/>
    </font>
    <font>
      <sz val="11"/>
      <color indexed="8"/>
      <name val="Arial"/>
      <family val="2"/>
    </font>
    <font>
      <b/>
      <sz val="10"/>
      <name val="SVNtimes new roman"/>
      <family val="0"/>
    </font>
    <font>
      <sz val="12"/>
      <name val="????"/>
      <family val="1"/>
    </font>
    <font>
      <b/>
      <u val="single"/>
      <sz val="14"/>
      <color indexed="8"/>
      <name val=".VnBook-AntiquaH"/>
      <family val="2"/>
    </font>
    <font>
      <sz val="12"/>
      <name val="¹ÙÅÁÃ¼"/>
      <family val="0"/>
    </font>
    <font>
      <i/>
      <sz val="12"/>
      <color indexed="8"/>
      <name val=".VnBook-AntiquaH"/>
      <family val="2"/>
    </font>
    <font>
      <sz val="12"/>
      <color indexed="8"/>
      <name val="Arial"/>
      <family val="2"/>
    </font>
    <font>
      <b/>
      <sz val="12"/>
      <color indexed="8"/>
      <name val=".VnBook-Antiqua"/>
      <family val="2"/>
    </font>
    <font>
      <i/>
      <sz val="12"/>
      <color indexed="8"/>
      <name val=".VnBook-Antiqua"/>
      <family val="2"/>
    </font>
    <font>
      <sz val="12"/>
      <color indexed="9"/>
      <name val="Arial"/>
      <family val="2"/>
    </font>
    <font>
      <sz val="12"/>
      <color indexed="9"/>
      <name val="Times New Roman"/>
      <family val="2"/>
    </font>
    <font>
      <sz val="11"/>
      <name val="VNtimes new roman"/>
      <family val="2"/>
    </font>
    <font>
      <sz val="12"/>
      <name val="±¼¸²Ã¼"/>
      <family val="3"/>
    </font>
    <font>
      <sz val="12"/>
      <color indexed="20"/>
      <name val="Arial"/>
      <family val="2"/>
    </font>
    <font>
      <sz val="12"/>
      <color indexed="20"/>
      <name val="Times New Roman"/>
      <family val="2"/>
    </font>
    <font>
      <sz val="12"/>
      <name val="¹UAAA¼"/>
      <family val="0"/>
    </font>
    <font>
      <sz val="11"/>
      <name val="µ¸¿ò"/>
      <family val="0"/>
    </font>
    <font>
      <sz val="12"/>
      <name val="µ¸¿òÃ¼"/>
      <family val="3"/>
    </font>
    <font>
      <b/>
      <sz val="12"/>
      <color indexed="52"/>
      <name val="Arial"/>
      <family val="2"/>
    </font>
    <font>
      <b/>
      <sz val="12"/>
      <color indexed="52"/>
      <name val="Times New Roman"/>
      <family val="2"/>
    </font>
    <font>
      <b/>
      <sz val="10"/>
      <name val="Helv"/>
      <family val="0"/>
    </font>
    <font>
      <b/>
      <sz val="8"/>
      <color indexed="12"/>
      <name val="Arial"/>
      <family val="2"/>
    </font>
    <font>
      <sz val="8"/>
      <color indexed="8"/>
      <name val="Arial"/>
      <family val="2"/>
    </font>
    <font>
      <sz val="8"/>
      <name val="SVNtimes new roman"/>
      <family val="0"/>
    </font>
    <font>
      <b/>
      <sz val="12"/>
      <color indexed="9"/>
      <name val="Arial"/>
      <family val="2"/>
    </font>
    <font>
      <b/>
      <sz val="12"/>
      <color indexed="9"/>
      <name val="Times New Roman"/>
      <family val="2"/>
    </font>
    <font>
      <sz val="11"/>
      <name val="VNbook-Antiqua"/>
      <family val="0"/>
    </font>
    <font>
      <sz val="10"/>
      <name val="VNI-Aptima"/>
      <family val="0"/>
    </font>
    <font>
      <b/>
      <sz val="10"/>
      <name val="Arial"/>
      <family val="2"/>
    </font>
    <font>
      <sz val="11"/>
      <name val="VNcentury Gothic"/>
      <family val="0"/>
    </font>
    <font>
      <b/>
      <sz val="15"/>
      <name val="VNcentury Gothic"/>
      <family val="0"/>
    </font>
    <font>
      <sz val="12"/>
      <name val="SVNtimes new roman"/>
      <family val="0"/>
    </font>
    <font>
      <sz val="10"/>
      <name val="SVNtimes new roman"/>
      <family val="0"/>
    </font>
    <font>
      <i/>
      <sz val="12"/>
      <color indexed="23"/>
      <name val="Arial"/>
      <family val="2"/>
    </font>
    <font>
      <i/>
      <sz val="12"/>
      <color indexed="23"/>
      <name val="Times New Roman"/>
      <family val="2"/>
    </font>
    <font>
      <sz val="12"/>
      <color indexed="17"/>
      <name val="Arial"/>
      <family val="2"/>
    </font>
    <font>
      <sz val="12"/>
      <color indexed="17"/>
      <name val="Times New Roman"/>
      <family val="2"/>
    </font>
    <font>
      <sz val="8"/>
      <name val="Arial"/>
      <family val="2"/>
    </font>
    <font>
      <b/>
      <sz val="12"/>
      <name val="Helv"/>
      <family val="0"/>
    </font>
    <font>
      <b/>
      <sz val="12"/>
      <name val="Arial"/>
      <family val="2"/>
    </font>
    <font>
      <b/>
      <sz val="18"/>
      <name val="Arial"/>
      <family val="2"/>
    </font>
    <font>
      <b/>
      <sz val="15"/>
      <color indexed="56"/>
      <name val="Times New Roman"/>
      <family val="2"/>
    </font>
    <font>
      <b/>
      <sz val="13"/>
      <color indexed="56"/>
      <name val="Times New Roman"/>
      <family val="2"/>
    </font>
    <font>
      <b/>
      <sz val="11"/>
      <color indexed="56"/>
      <name val="Arial"/>
      <family val="2"/>
    </font>
    <font>
      <b/>
      <sz val="11"/>
      <color indexed="56"/>
      <name val="Times New Roman"/>
      <family val="2"/>
    </font>
    <font>
      <sz val="12"/>
      <color indexed="62"/>
      <name val="Arial"/>
      <family val="2"/>
    </font>
    <font>
      <sz val="12"/>
      <color indexed="62"/>
      <name val="Times New Roman"/>
      <family val="2"/>
    </font>
    <font>
      <sz val="10"/>
      <name val="MS Sans Serif"/>
      <family val="2"/>
    </font>
    <font>
      <sz val="12"/>
      <color indexed="52"/>
      <name val="Arial"/>
      <family val="2"/>
    </font>
    <font>
      <sz val="12"/>
      <color indexed="52"/>
      <name val="Times New Roman"/>
      <family val="2"/>
    </font>
    <font>
      <b/>
      <sz val="11"/>
      <name val="Helv"/>
      <family val="0"/>
    </font>
    <font>
      <sz val="12"/>
      <color indexed="60"/>
      <name val="Arial"/>
      <family val="2"/>
    </font>
    <font>
      <sz val="12"/>
      <color indexed="60"/>
      <name val="Times New Roman"/>
      <family val="2"/>
    </font>
    <font>
      <sz val="7"/>
      <name val="Small Fonts"/>
      <family val="2"/>
    </font>
    <font>
      <sz val="13"/>
      <name val=".VnTime"/>
      <family val="2"/>
    </font>
    <font>
      <b/>
      <sz val="12"/>
      <color indexed="63"/>
      <name val="Arial"/>
      <family val="2"/>
    </font>
    <font>
      <b/>
      <sz val="12"/>
      <color indexed="63"/>
      <name val="Times New Roman"/>
      <family val="2"/>
    </font>
    <font>
      <u val="single"/>
      <sz val="12"/>
      <color indexed="12"/>
      <name val=".VnTime"/>
      <family val="2"/>
    </font>
    <font>
      <u val="single"/>
      <sz val="10"/>
      <color indexed="12"/>
      <name val="MS Sans Serif"/>
      <family val="2"/>
    </font>
    <font>
      <sz val="11"/>
      <color indexed="32"/>
      <name val="VNI-Times"/>
      <family val="0"/>
    </font>
    <font>
      <sz val="10"/>
      <name val=".VnArial"/>
      <family val="2"/>
    </font>
    <font>
      <b/>
      <sz val="12"/>
      <color indexed="8"/>
      <name val="Times New Roman"/>
      <family val="2"/>
    </font>
    <font>
      <b/>
      <sz val="12"/>
      <name val=".VnTime"/>
      <family val="2"/>
    </font>
    <font>
      <b/>
      <sz val="10"/>
      <name val="VN Helvetica"/>
      <family val="0"/>
    </font>
    <font>
      <sz val="9"/>
      <name val=".VnTime"/>
      <family val="2"/>
    </font>
    <font>
      <sz val="12"/>
      <color indexed="10"/>
      <name val="Arial"/>
      <family val="2"/>
    </font>
    <font>
      <sz val="14"/>
      <name val=".VnArial"/>
      <family val="2"/>
    </font>
    <font>
      <sz val="12"/>
      <name val="뼻뮝"/>
      <family val="0"/>
    </font>
    <font>
      <sz val="12"/>
      <name val="바탕체"/>
      <family val="1"/>
    </font>
    <font>
      <sz val="10"/>
      <name val="굴림체"/>
      <family val="0"/>
    </font>
    <font>
      <sz val="8"/>
      <name val=".VnArial Narrow"/>
      <family val="2"/>
    </font>
    <font>
      <b/>
      <i/>
      <sz val="10"/>
      <name val="Times New Roman"/>
      <family val="1"/>
    </font>
    <font>
      <sz val="12"/>
      <name val="VNI-Times"/>
      <family val="0"/>
    </font>
    <font>
      <sz val="12"/>
      <name val="|??¢¥¢¬¨Ï"/>
      <family val="1"/>
    </font>
    <font>
      <sz val="12"/>
      <name val="???"/>
      <family val="0"/>
    </font>
    <font>
      <sz val="12"/>
      <color indexed="8"/>
      <name val="¹ÙÅÁÃ¼"/>
      <family val="1"/>
    </font>
    <font>
      <sz val="11"/>
      <color indexed="9"/>
      <name val="Arial"/>
      <family val="2"/>
    </font>
    <font>
      <sz val="11"/>
      <name val="±¼¸²Ã¼"/>
      <family val="3"/>
    </font>
    <font>
      <sz val="11"/>
      <color indexed="20"/>
      <name val="Arial"/>
      <family val="2"/>
    </font>
    <font>
      <sz val="10"/>
      <name val="±¼¸²A¼"/>
      <family val="3"/>
    </font>
    <font>
      <b/>
      <sz val="11"/>
      <color indexed="52"/>
      <name val="Arial"/>
      <family val="2"/>
    </font>
    <font>
      <b/>
      <sz val="11"/>
      <color indexed="9"/>
      <name val="Arial"/>
      <family val="2"/>
    </font>
    <font>
      <b/>
      <sz val="12"/>
      <name val="VNTime"/>
      <family val="2"/>
    </font>
    <font>
      <b/>
      <sz val="11"/>
      <color indexed="63"/>
      <name val="Arial"/>
      <family val="2"/>
    </font>
    <font>
      <sz val="11"/>
      <color indexed="62"/>
      <name val="Arial"/>
      <family val="2"/>
    </font>
    <font>
      <b/>
      <sz val="12"/>
      <name val="VNTimeH"/>
      <family val="2"/>
    </font>
    <font>
      <b/>
      <sz val="15"/>
      <color indexed="56"/>
      <name val="Arial"/>
      <family val="2"/>
    </font>
    <font>
      <b/>
      <sz val="13"/>
      <color indexed="56"/>
      <name val="Arial"/>
      <family val="2"/>
    </font>
    <font>
      <sz val="10"/>
      <name val="Arial CE"/>
      <family val="0"/>
    </font>
    <font>
      <i/>
      <sz val="11"/>
      <color indexed="23"/>
      <name val="Arial"/>
      <family val="2"/>
    </font>
    <font>
      <sz val="12"/>
      <name val="VNTime"/>
      <family val="2"/>
    </font>
    <font>
      <sz val="11"/>
      <color indexed="17"/>
      <name val="Arial"/>
      <family val="2"/>
    </font>
    <font>
      <b/>
      <sz val="10"/>
      <name val=".VnTime"/>
      <family val="2"/>
    </font>
    <font>
      <b/>
      <sz val="14"/>
      <name val=".VnTimeH"/>
      <family val="2"/>
    </font>
    <font>
      <u val="single"/>
      <sz val="11"/>
      <color indexed="12"/>
      <name val="Arial"/>
      <family val="2"/>
    </font>
    <font>
      <sz val="11"/>
      <color indexed="52"/>
      <name val="Arial"/>
      <family val="2"/>
    </font>
    <font>
      <sz val="11"/>
      <color indexed="60"/>
      <name val="Arial"/>
      <family val="2"/>
    </font>
    <font>
      <b/>
      <i/>
      <sz val="16"/>
      <name val="Helv"/>
      <family val="0"/>
    </font>
    <font>
      <b/>
      <sz val="12"/>
      <color indexed="8"/>
      <name val="Arial"/>
      <family val="2"/>
    </font>
    <font>
      <b/>
      <i/>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0"/>
      <name val="VNI-Times"/>
      <family val="0"/>
    </font>
    <font>
      <sz val="13"/>
      <name val=".VnArial"/>
      <family val="2"/>
    </font>
    <font>
      <b/>
      <sz val="18"/>
      <color indexed="56"/>
      <name val="Times New Roman"/>
      <family val="2"/>
    </font>
    <font>
      <b/>
      <sz val="11"/>
      <color indexed="8"/>
      <name val="Arial"/>
      <family val="2"/>
    </font>
    <font>
      <sz val="11"/>
      <color indexed="10"/>
      <name val="Arial"/>
      <family val="2"/>
    </font>
    <font>
      <b/>
      <sz val="8"/>
      <name val="VN Helvetica"/>
      <family val="0"/>
    </font>
    <font>
      <b/>
      <sz val="10"/>
      <name val="VN AvantGBook"/>
      <family val="0"/>
    </font>
    <font>
      <b/>
      <sz val="16"/>
      <name val=".vntime"/>
      <family val="2"/>
    </font>
    <font>
      <sz val="10"/>
      <name val="돋움체"/>
      <family val="3"/>
    </font>
    <font>
      <sz val="12"/>
      <name val="돋움체"/>
      <family val="3"/>
    </font>
    <font>
      <sz val="12"/>
      <name val="VNtimes new roman"/>
      <family val="2"/>
    </font>
    <font>
      <sz val="10"/>
      <name val="AngsanaUPC"/>
      <family val="1"/>
    </font>
    <font>
      <sz val="14"/>
      <name val="뼻뮝"/>
      <family val="3"/>
    </font>
    <font>
      <sz val="12"/>
      <name val="Courier"/>
      <family val="3"/>
    </font>
    <font>
      <sz val="9"/>
      <name val="Arial"/>
      <family val="2"/>
    </font>
    <font>
      <sz val="10"/>
      <name val="VnTimes"/>
      <family val="2"/>
    </font>
    <font>
      <b/>
      <sz val="11"/>
      <name val="Arial"/>
      <family val="2"/>
    </font>
    <font>
      <b/>
      <sz val="8"/>
      <name val="Arial"/>
      <family val="2"/>
    </font>
    <font>
      <sz val="11"/>
      <name val="New Times Roman"/>
      <family val="0"/>
    </font>
    <font>
      <u val="singleAccounting"/>
      <sz val="11"/>
      <name val="Times New Roman"/>
      <family val="1"/>
    </font>
    <font>
      <b/>
      <sz val="14"/>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0"/>
      <name val=".VnHelvetIns"/>
      <family val="2"/>
    </font>
    <font>
      <sz val="12"/>
      <name val="??"/>
      <family val="1"/>
    </font>
    <font>
      <sz val="10"/>
      <name val=" "/>
      <family val="1"/>
    </font>
    <font>
      <sz val="10"/>
      <name val=".VnArial NarrowH"/>
      <family val="2"/>
    </font>
    <font>
      <b/>
      <sz val="10"/>
      <name val=".VnArialH"/>
      <family val="2"/>
    </font>
    <font>
      <sz val="12"/>
      <name val="Helv"/>
      <family val="2"/>
    </font>
    <font>
      <b/>
      <sz val="10"/>
      <name val="MS Sans Serif"/>
      <family val="2"/>
    </font>
    <font>
      <sz val="11"/>
      <name val="3C_Times_T"/>
      <family val="0"/>
    </font>
    <font>
      <sz val="11"/>
      <name val=".VnTime"/>
      <family val="2"/>
    </font>
    <font>
      <sz val="10"/>
      <name val="3C_Times_T"/>
      <family val="0"/>
    </font>
    <font>
      <b/>
      <sz val="13"/>
      <color indexed="8"/>
      <name val=".VnTimeH"/>
      <family val="2"/>
    </font>
    <font>
      <b/>
      <sz val="10"/>
      <color indexed="10"/>
      <name val="Arial"/>
      <family val="2"/>
    </font>
    <font>
      <b/>
      <sz val="11"/>
      <name val=".VnArial"/>
      <family val="2"/>
    </font>
    <font>
      <sz val="10"/>
      <name val="VNtimes new roman"/>
      <family val="2"/>
    </font>
    <font>
      <sz val="11"/>
      <name val=".VnArial"/>
      <family val="2"/>
    </font>
    <font>
      <i/>
      <sz val="11"/>
      <name val=".VnArial"/>
      <family val="2"/>
    </font>
    <font>
      <b/>
      <sz val="11"/>
      <name val=".VnArial NarrowH"/>
      <family val="2"/>
    </font>
    <font>
      <b/>
      <i/>
      <sz val="11"/>
      <name val=".VnArial"/>
      <family val="2"/>
    </font>
    <font>
      <sz val="13"/>
      <name val=".VnBahamasBH"/>
      <family val="2"/>
    </font>
    <font>
      <sz val="11"/>
      <name val=".VnHelvetIns"/>
      <family val="2"/>
    </font>
    <font>
      <sz val="16"/>
      <name val="AngsanaUPC"/>
      <family val="3"/>
    </font>
    <font>
      <sz val="10"/>
      <name val="명조"/>
      <family val="3"/>
    </font>
    <font>
      <sz val="14"/>
      <name val="Times New Roman"/>
      <family val="1"/>
    </font>
    <font>
      <sz val="11"/>
      <name val="Arial"/>
      <family val="2"/>
    </font>
    <font>
      <u val="single"/>
      <sz val="11"/>
      <color indexed="20"/>
      <name val="Arial"/>
      <family val="2"/>
    </font>
    <font>
      <u val="single"/>
      <sz val="11"/>
      <color indexed="12"/>
      <name val="Calibri"/>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u val="single"/>
      <sz val="11"/>
      <color theme="10"/>
      <name val="Calibri"/>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sz val="14"/>
      <color theme="1"/>
      <name val="Times New Roman"/>
      <family val="2"/>
    </font>
    <font>
      <sz val="12"/>
      <color theme="1"/>
      <name val="Times New Roman"/>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74">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gray125">
        <fgColor indexed="1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54">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right/>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color indexed="63"/>
      </bottom>
    </border>
    <border>
      <left style="thin"/>
      <right>
        <color indexed="63"/>
      </right>
      <top>
        <color indexed="63"/>
      </top>
      <bottom>
        <color indexed="63"/>
      </bottom>
    </border>
    <border>
      <left style="double"/>
      <right style="double"/>
      <top style="thin"/>
      <bottom style="double"/>
    </border>
    <border>
      <left/>
      <right style="double"/>
      <top/>
      <bottom/>
    </border>
    <border>
      <left style="thin">
        <color indexed="63"/>
      </left>
      <right style="thin">
        <color indexed="63"/>
      </right>
      <top style="thin">
        <color indexed="63"/>
      </top>
      <bottom style="thin">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double"/>
      <bottom style="double"/>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hair"/>
      <bottom style="hair"/>
    </border>
    <border>
      <left style="double"/>
      <right style="double"/>
      <top style="double"/>
      <bottom style="double"/>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top style="double"/>
      <bottom/>
    </border>
    <border>
      <left style="thin"/>
      <right/>
      <top style="thin"/>
      <bottom style="thin"/>
    </border>
    <border>
      <left style="thin">
        <color indexed="8"/>
      </left>
      <right/>
      <top style="thin">
        <color indexed="8"/>
      </top>
      <bottom style="thin">
        <color indexed="8"/>
      </bottom>
    </border>
    <border>
      <left/>
      <right style="medium">
        <color indexed="63"/>
      </right>
      <top/>
      <bottom/>
    </border>
    <border>
      <left style="thin"/>
      <right style="thin"/>
      <top/>
      <bottom style="hair"/>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hair"/>
      <right/>
      <top/>
      <bottom/>
    </border>
    <border>
      <left style="thin"/>
      <right style="thin"/>
      <top style="double"/>
      <bottom/>
    </border>
    <border>
      <left style="double"/>
      <right style="thin"/>
      <top style="thin"/>
      <bottom/>
    </border>
    <border>
      <left style="medium"/>
      <right/>
      <top/>
      <bottom style="hair"/>
    </border>
    <border>
      <left style="double"/>
      <right style="thin"/>
      <top style="thin"/>
      <bottom style="thin"/>
    </border>
    <border>
      <left style="hair"/>
      <right style="hair"/>
      <top style="hair"/>
      <bottom style="hair"/>
    </border>
    <border>
      <left>
        <color indexed="63"/>
      </left>
      <right style="thin"/>
      <top style="thin"/>
      <bottom style="thin"/>
    </border>
  </borders>
  <cellStyleXfs count="36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3" fontId="151" fillId="0" borderId="1">
      <alignment/>
      <protection/>
    </xf>
    <xf numFmtId="176" fontId="39" fillId="0" borderId="2">
      <alignment horizontal="center"/>
      <protection hidden="1"/>
    </xf>
    <xf numFmtId="170" fontId="152" fillId="0" borderId="3" applyFont="0" applyBorder="0">
      <alignment/>
      <protection/>
    </xf>
    <xf numFmtId="177" fontId="3" fillId="0" borderId="0" applyFont="0" applyFill="0" applyBorder="0" applyAlignment="0" applyProtection="0"/>
    <xf numFmtId="0" fontId="153" fillId="0" borderId="0" applyFont="0" applyFill="0" applyBorder="0" applyAlignment="0" applyProtection="0"/>
    <xf numFmtId="178" fontId="3" fillId="0" borderId="0" applyFont="0" applyFill="0" applyBorder="0" applyAlignment="0" applyProtection="0"/>
    <xf numFmtId="178" fontId="5" fillId="0" borderId="0" applyFont="0" applyFill="0" applyBorder="0" applyAlignment="0" applyProtection="0"/>
    <xf numFmtId="178" fontId="1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0" fontId="5" fillId="0" borderId="0" applyNumberFormat="0" applyFill="0" applyBorder="0" applyAlignment="0" applyProtection="0"/>
    <xf numFmtId="168" fontId="153" fillId="0" borderId="0" applyFont="0" applyFill="0" applyBorder="0" applyAlignment="0" applyProtection="0"/>
    <xf numFmtId="182" fontId="153" fillId="0" borderId="0" applyFont="0" applyFill="0" applyBorder="0" applyAlignment="0" applyProtection="0"/>
    <xf numFmtId="179" fontId="40" fillId="0" borderId="0" applyFont="0" applyFill="0" applyBorder="0" applyAlignment="0" applyProtection="0"/>
    <xf numFmtId="175" fontId="40" fillId="0" borderId="0" applyFont="0" applyFill="0" applyBorder="0" applyAlignment="0" applyProtection="0"/>
    <xf numFmtId="6" fontId="3" fillId="0" borderId="0" applyFont="0" applyFill="0" applyBorder="0" applyAlignment="0" applyProtection="0"/>
    <xf numFmtId="0" fontId="15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1" fillId="0" borderId="0">
      <alignment/>
      <protection/>
    </xf>
    <xf numFmtId="40" fontId="154" fillId="0" borderId="0" applyFont="0" applyFill="0" applyBorder="0" applyAlignment="0" applyProtection="0"/>
    <xf numFmtId="38" fontId="154" fillId="0" borderId="0" applyFont="0" applyFill="0" applyBorder="0" applyAlignment="0" applyProtection="0"/>
    <xf numFmtId="0" fontId="5" fillId="0" borderId="0" applyNumberFormat="0" applyFill="0" applyBorder="0" applyAlignment="0" applyProtection="0"/>
    <xf numFmtId="0" fontId="9" fillId="0" borderId="1" applyNumberFormat="0" applyFill="0" applyProtection="0">
      <alignment vertical="center" wrapText="1"/>
    </xf>
    <xf numFmtId="179" fontId="4" fillId="0" borderId="0" applyFont="0" applyFill="0" applyBorder="0" applyAlignment="0" applyProtection="0"/>
    <xf numFmtId="0" fontId="5" fillId="0" borderId="0">
      <alignment/>
      <protection/>
    </xf>
    <xf numFmtId="0" fontId="138" fillId="0" borderId="0">
      <alignment vertical="top"/>
      <protection/>
    </xf>
    <xf numFmtId="0" fontId="138" fillId="0" borderId="0">
      <alignment vertical="top"/>
      <protection/>
    </xf>
    <xf numFmtId="223" fontId="4" fillId="0" borderId="0" applyFont="0" applyFill="0" applyBorder="0" applyAlignment="0" applyProtection="0"/>
    <xf numFmtId="0" fontId="138" fillId="0" borderId="0">
      <alignment vertical="top"/>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38" fillId="0" borderId="0">
      <alignment vertical="top"/>
      <protection/>
    </xf>
    <xf numFmtId="0" fontId="37" fillId="0" borderId="0" applyNumberFormat="0" applyFill="0" applyBorder="0" applyAlignment="0" applyProtection="0"/>
    <xf numFmtId="0" fontId="31"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0" fontId="112" fillId="0" borderId="0" applyFont="0" applyFill="0" applyBorder="0" applyAlignment="0" applyProtection="0"/>
    <xf numFmtId="240" fontId="34" fillId="0" borderId="0" applyFont="0" applyFill="0" applyBorder="0" applyAlignment="0" applyProtection="0"/>
    <xf numFmtId="241" fontId="155" fillId="0" borderId="0" applyFont="0" applyFill="0" applyBorder="0" applyAlignment="0" applyProtection="0"/>
    <xf numFmtId="242" fontId="156" fillId="0" borderId="0" applyFont="0" applyFill="0" applyBorder="0" applyAlignment="0" applyProtection="0"/>
    <xf numFmtId="243" fontId="156" fillId="0" borderId="0" applyFont="0" applyFill="0" applyBorder="0" applyAlignment="0" applyProtection="0"/>
    <xf numFmtId="241" fontId="155" fillId="0" borderId="0" applyFont="0" applyFill="0" applyBorder="0" applyAlignment="0" applyProtection="0"/>
    <xf numFmtId="242" fontId="156" fillId="0" borderId="0" applyFont="0" applyFill="0" applyBorder="0" applyAlignment="0" applyProtection="0"/>
    <xf numFmtId="244" fontId="37" fillId="0" borderId="0" applyFont="0" applyFill="0" applyBorder="0" applyAlignment="0" applyProtection="0"/>
    <xf numFmtId="245" fontId="106" fillId="0" borderId="0" applyFont="0" applyFill="0" applyBorder="0" applyAlignment="0" applyProtection="0"/>
    <xf numFmtId="0" fontId="5" fillId="0" borderId="0">
      <alignment/>
      <protection/>
    </xf>
    <xf numFmtId="0" fontId="6" fillId="0" borderId="0">
      <alignment/>
      <protection/>
    </xf>
    <xf numFmtId="3" fontId="151" fillId="0" borderId="1">
      <alignment/>
      <protection/>
    </xf>
    <xf numFmtId="3" fontId="151" fillId="0" borderId="1">
      <alignment/>
      <protection/>
    </xf>
    <xf numFmtId="0" fontId="41" fillId="2" borderId="0">
      <alignment/>
      <protection/>
    </xf>
    <xf numFmtId="0" fontId="41" fillId="2" borderId="0">
      <alignment/>
      <protection/>
    </xf>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180" fontId="112" fillId="0" borderId="0" applyFont="0" applyFill="0" applyBorder="0" applyAlignment="0" applyProtection="0"/>
    <xf numFmtId="0" fontId="41" fillId="3" borderId="0">
      <alignment/>
      <protection/>
    </xf>
    <xf numFmtId="9" fontId="112" fillId="0" borderId="0" applyFont="0" applyFill="0" applyBorder="0" applyAlignment="0" applyProtection="0"/>
    <xf numFmtId="9" fontId="106" fillId="0" borderId="0" applyFont="0" applyFill="0" applyBorder="0" applyAlignment="0" applyProtection="0"/>
    <xf numFmtId="0" fontId="157" fillId="0" borderId="0">
      <alignment/>
      <protection/>
    </xf>
    <xf numFmtId="9" fontId="113" fillId="0" borderId="0" applyBorder="0" applyAlignment="0" applyProtection="0"/>
    <xf numFmtId="0" fontId="43" fillId="2" borderId="0">
      <alignment/>
      <protection/>
    </xf>
    <xf numFmtId="0" fontId="43" fillId="2" borderId="0">
      <alignment/>
      <protection/>
    </xf>
    <xf numFmtId="0" fontId="43" fillId="3" borderId="0">
      <alignment/>
      <protection/>
    </xf>
    <xf numFmtId="0" fontId="4" fillId="0" borderId="0">
      <alignment/>
      <protection/>
    </xf>
    <xf numFmtId="0" fontId="0" fillId="4" borderId="0" applyNumberFormat="0" applyBorder="0" applyAlignment="0" applyProtection="0"/>
    <xf numFmtId="0" fontId="44" fillId="4" borderId="0" applyNumberFormat="0" applyBorder="0" applyAlignment="0" applyProtection="0"/>
    <xf numFmtId="0" fontId="0"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4"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4" fillId="8" borderId="0" applyNumberFormat="0" applyBorder="0" applyAlignment="0" applyProtection="0"/>
    <xf numFmtId="0" fontId="0"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8"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44"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4" fillId="13"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44" fillId="15"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5"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3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3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3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3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3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 borderId="0">
      <alignment/>
      <protection/>
    </xf>
    <xf numFmtId="0" fontId="45" fillId="2" borderId="0">
      <alignment/>
      <protection/>
    </xf>
    <xf numFmtId="0" fontId="45" fillId="3" borderId="0">
      <alignment/>
      <protection/>
    </xf>
    <xf numFmtId="0" fontId="46" fillId="0" borderId="0">
      <alignment wrapText="1"/>
      <protection/>
    </xf>
    <xf numFmtId="0" fontId="46" fillId="0" borderId="0">
      <alignment wrapText="1"/>
      <protection/>
    </xf>
    <xf numFmtId="0" fontId="0" fillId="16" borderId="0" applyNumberFormat="0" applyBorder="0" applyAlignment="0" applyProtection="0"/>
    <xf numFmtId="0" fontId="44" fillId="17"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44" fillId="19"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44" fillId="20" borderId="0" applyNumberFormat="0" applyBorder="0" applyAlignment="0" applyProtection="0"/>
    <xf numFmtId="0" fontId="0"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8"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10" borderId="0" applyNumberFormat="0" applyBorder="0" applyAlignment="0" applyProtection="0"/>
    <xf numFmtId="0" fontId="0"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10"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17"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7"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4" fillId="25"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25"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3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3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3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3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38"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0" borderId="4" applyNumberFormat="0" applyFont="0" applyBorder="0" applyAlignment="0">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196" fillId="26" borderId="0" applyNumberFormat="0" applyBorder="0" applyAlignment="0" applyProtection="0"/>
    <xf numFmtId="0" fontId="47" fillId="27" borderId="0" applyNumberFormat="0" applyBorder="0" applyAlignment="0" applyProtection="0"/>
    <xf numFmtId="0" fontId="196" fillId="26" borderId="0" applyNumberFormat="0" applyBorder="0" applyAlignment="0" applyProtection="0"/>
    <xf numFmtId="0" fontId="48"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96" fillId="26" borderId="0" applyNumberFormat="0" applyBorder="0" applyAlignment="0" applyProtection="0"/>
    <xf numFmtId="0" fontId="196" fillId="28" borderId="0" applyNumberFormat="0" applyBorder="0" applyAlignment="0" applyProtection="0"/>
    <xf numFmtId="0" fontId="47" fillId="19" borderId="0" applyNumberFormat="0" applyBorder="0" applyAlignment="0" applyProtection="0"/>
    <xf numFmtId="0" fontId="196" fillId="28" borderId="0" applyNumberFormat="0" applyBorder="0" applyAlignment="0" applyProtection="0"/>
    <xf numFmtId="0" fontId="48"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4" fillId="19" borderId="0" applyNumberFormat="0" applyBorder="0" applyAlignment="0" applyProtection="0"/>
    <xf numFmtId="0" fontId="196" fillId="28" borderId="0" applyNumberFormat="0" applyBorder="0" applyAlignment="0" applyProtection="0"/>
    <xf numFmtId="0" fontId="196" fillId="20" borderId="0" applyNumberFormat="0" applyBorder="0" applyAlignment="0" applyProtection="0"/>
    <xf numFmtId="0" fontId="47" fillId="20" borderId="0" applyNumberFormat="0" applyBorder="0" applyAlignment="0" applyProtection="0"/>
    <xf numFmtId="0" fontId="196" fillId="29" borderId="0" applyNumberFormat="0" applyBorder="0" applyAlignment="0" applyProtection="0"/>
    <xf numFmtId="0" fontId="48"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4" fillId="20" borderId="0" applyNumberFormat="0" applyBorder="0" applyAlignment="0" applyProtection="0"/>
    <xf numFmtId="0" fontId="196" fillId="29" borderId="0" applyNumberFormat="0" applyBorder="0" applyAlignment="0" applyProtection="0"/>
    <xf numFmtId="0" fontId="196" fillId="30" borderId="0" applyNumberFormat="0" applyBorder="0" applyAlignment="0" applyProtection="0"/>
    <xf numFmtId="0" fontId="47" fillId="30" borderId="0" applyNumberFormat="0" applyBorder="0" applyAlignment="0" applyProtection="0"/>
    <xf numFmtId="0" fontId="196" fillId="31" borderId="0" applyNumberFormat="0" applyBorder="0" applyAlignment="0" applyProtection="0"/>
    <xf numFmtId="0" fontId="48"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4" fillId="30" borderId="0" applyNumberFormat="0" applyBorder="0" applyAlignment="0" applyProtection="0"/>
    <xf numFmtId="0" fontId="196" fillId="31" borderId="0" applyNumberFormat="0" applyBorder="0" applyAlignment="0" applyProtection="0"/>
    <xf numFmtId="0" fontId="196" fillId="33" borderId="0" applyNumberFormat="0" applyBorder="0" applyAlignment="0" applyProtection="0"/>
    <xf numFmtId="0" fontId="47" fillId="34" borderId="0" applyNumberFormat="0" applyBorder="0" applyAlignment="0" applyProtection="0"/>
    <xf numFmtId="0" fontId="196" fillId="33" borderId="0" applyNumberFormat="0" applyBorder="0" applyAlignment="0" applyProtection="0"/>
    <xf numFmtId="0" fontId="48"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4" fillId="34" borderId="0" applyNumberFormat="0" applyBorder="0" applyAlignment="0" applyProtection="0"/>
    <xf numFmtId="0" fontId="196" fillId="33" borderId="0" applyNumberFormat="0" applyBorder="0" applyAlignment="0" applyProtection="0"/>
    <xf numFmtId="0" fontId="196" fillId="35" borderId="0" applyNumberFormat="0" applyBorder="0" applyAlignment="0" applyProtection="0"/>
    <xf numFmtId="0" fontId="47" fillId="35" borderId="0" applyNumberFormat="0" applyBorder="0" applyAlignment="0" applyProtection="0"/>
    <xf numFmtId="0" fontId="196" fillId="36" borderId="0" applyNumberFormat="0" applyBorder="0" applyAlignment="0" applyProtection="0"/>
    <xf numFmtId="0" fontId="48"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96" fillId="36"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19" borderId="0" applyNumberFormat="0" applyBorder="0" applyAlignment="0" applyProtection="0"/>
    <xf numFmtId="0" fontId="114" fillId="19" borderId="0" applyNumberFormat="0" applyBorder="0" applyAlignment="0" applyProtection="0"/>
    <xf numFmtId="0" fontId="11" fillId="20" borderId="0" applyNumberFormat="0" applyBorder="0" applyAlignment="0" applyProtection="0"/>
    <xf numFmtId="0" fontId="114" fillId="20" borderId="0" applyNumberFormat="0" applyBorder="0" applyAlignment="0" applyProtection="0"/>
    <xf numFmtId="0" fontId="11" fillId="30" borderId="0" applyNumberFormat="0" applyBorder="0" applyAlignment="0" applyProtection="0"/>
    <xf numFmtId="0" fontId="114" fillId="30" borderId="0" applyNumberFormat="0" applyBorder="0" applyAlignment="0" applyProtection="0"/>
    <xf numFmtId="0" fontId="11" fillId="34" borderId="0" applyNumberFormat="0" applyBorder="0" applyAlignment="0" applyProtection="0"/>
    <xf numFmtId="0" fontId="114" fillId="34"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49" fillId="0" borderId="0">
      <alignment/>
      <protection/>
    </xf>
    <xf numFmtId="0" fontId="49" fillId="0" borderId="0">
      <alignment/>
      <protection/>
    </xf>
    <xf numFmtId="0" fontId="154" fillId="0" borderId="0" applyFont="0" applyFill="0" applyBorder="0" applyAlignment="0" applyProtection="0"/>
    <xf numFmtId="0" fontId="154" fillId="0" borderId="0" applyFont="0" applyFill="0" applyBorder="0" applyAlignment="0" applyProtection="0"/>
    <xf numFmtId="0" fontId="196" fillId="37" borderId="0" applyNumberFormat="0" applyBorder="0" applyAlignment="0" applyProtection="0"/>
    <xf numFmtId="0" fontId="47" fillId="38" borderId="0" applyNumberFormat="0" applyBorder="0" applyAlignment="0" applyProtection="0"/>
    <xf numFmtId="0" fontId="196" fillId="37" borderId="0" applyNumberFormat="0" applyBorder="0" applyAlignment="0" applyProtection="0"/>
    <xf numFmtId="0" fontId="48"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4" fillId="38" borderId="0" applyNumberFormat="0" applyBorder="0" applyAlignment="0" applyProtection="0"/>
    <xf numFmtId="0" fontId="196" fillId="37" borderId="0" applyNumberFormat="0" applyBorder="0" applyAlignment="0" applyProtection="0"/>
    <xf numFmtId="0" fontId="196" fillId="39" borderId="0" applyNumberFormat="0" applyBorder="0" applyAlignment="0" applyProtection="0"/>
    <xf numFmtId="0" fontId="47" fillId="40" borderId="0" applyNumberFormat="0" applyBorder="0" applyAlignment="0" applyProtection="0"/>
    <xf numFmtId="0" fontId="196" fillId="39" borderId="0" applyNumberFormat="0" applyBorder="0" applyAlignment="0" applyProtection="0"/>
    <xf numFmtId="0" fontId="48"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4" fillId="40" borderId="0" applyNumberFormat="0" applyBorder="0" applyAlignment="0" applyProtection="0"/>
    <xf numFmtId="0" fontId="196" fillId="39" borderId="0" applyNumberFormat="0" applyBorder="0" applyAlignment="0" applyProtection="0"/>
    <xf numFmtId="0" fontId="196" fillId="41" borderId="0" applyNumberFormat="0" applyBorder="0" applyAlignment="0" applyProtection="0"/>
    <xf numFmtId="0" fontId="47" fillId="42" borderId="0" applyNumberFormat="0" applyBorder="0" applyAlignment="0" applyProtection="0"/>
    <xf numFmtId="0" fontId="196" fillId="41" borderId="0" applyNumberFormat="0" applyBorder="0" applyAlignment="0" applyProtection="0"/>
    <xf numFmtId="0" fontId="48"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4" fillId="42" borderId="0" applyNumberFormat="0" applyBorder="0" applyAlignment="0" applyProtection="0"/>
    <xf numFmtId="0" fontId="196" fillId="41" borderId="0" applyNumberFormat="0" applyBorder="0" applyAlignment="0" applyProtection="0"/>
    <xf numFmtId="0" fontId="196" fillId="43" borderId="0" applyNumberFormat="0" applyBorder="0" applyAlignment="0" applyProtection="0"/>
    <xf numFmtId="0" fontId="47" fillId="30" borderId="0" applyNumberFormat="0" applyBorder="0" applyAlignment="0" applyProtection="0"/>
    <xf numFmtId="0" fontId="196" fillId="43" borderId="0" applyNumberFormat="0" applyBorder="0" applyAlignment="0" applyProtection="0"/>
    <xf numFmtId="0" fontId="48"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4" fillId="30" borderId="0" applyNumberFormat="0" applyBorder="0" applyAlignment="0" applyProtection="0"/>
    <xf numFmtId="0" fontId="196" fillId="43" borderId="0" applyNumberFormat="0" applyBorder="0" applyAlignment="0" applyProtection="0"/>
    <xf numFmtId="0" fontId="196" fillId="44" borderId="0" applyNumberFormat="0" applyBorder="0" applyAlignment="0" applyProtection="0"/>
    <xf numFmtId="0" fontId="47" fillId="34" borderId="0" applyNumberFormat="0" applyBorder="0" applyAlignment="0" applyProtection="0"/>
    <xf numFmtId="0" fontId="196" fillId="44" borderId="0" applyNumberFormat="0" applyBorder="0" applyAlignment="0" applyProtection="0"/>
    <xf numFmtId="0" fontId="48"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4" fillId="34" borderId="0" applyNumberFormat="0" applyBorder="0" applyAlignment="0" applyProtection="0"/>
    <xf numFmtId="0" fontId="196" fillId="44" borderId="0" applyNumberFormat="0" applyBorder="0" applyAlignment="0" applyProtection="0"/>
    <xf numFmtId="0" fontId="196" fillId="45" borderId="0" applyNumberFormat="0" applyBorder="0" applyAlignment="0" applyProtection="0"/>
    <xf numFmtId="0" fontId="47" fillId="46" borderId="0" applyNumberFormat="0" applyBorder="0" applyAlignment="0" applyProtection="0"/>
    <xf numFmtId="0" fontId="196" fillId="45" borderId="0" applyNumberFormat="0" applyBorder="0" applyAlignment="0" applyProtection="0"/>
    <xf numFmtId="0" fontId="48"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4" fillId="46" borderId="0" applyNumberFormat="0" applyBorder="0" applyAlignment="0" applyProtection="0"/>
    <xf numFmtId="0" fontId="196" fillId="45" borderId="0" applyNumberFormat="0" applyBorder="0" applyAlignment="0" applyProtection="0"/>
    <xf numFmtId="0" fontId="54" fillId="0" borderId="0" applyFont="0" applyFill="0" applyBorder="0" applyAlignment="0" applyProtection="0"/>
    <xf numFmtId="0" fontId="53" fillId="0" borderId="0" applyFont="0" applyFill="0" applyBorder="0" applyAlignment="0" applyProtection="0"/>
    <xf numFmtId="180" fontId="115"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181" fontId="115" fillId="0" borderId="0" applyFont="0" applyFill="0" applyBorder="0" applyAlignment="0" applyProtection="0"/>
    <xf numFmtId="182" fontId="42"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xf numFmtId="168" fontId="42" fillId="0" borderId="0" applyFont="0" applyFill="0" applyBorder="0" applyAlignment="0" applyProtection="0"/>
    <xf numFmtId="0" fontId="3" fillId="0" borderId="0" applyFont="0" applyFill="0" applyBorder="0" applyAlignment="0" applyProtection="0"/>
    <xf numFmtId="168" fontId="42" fillId="0" borderId="0" applyFont="0" applyFill="0" applyBorder="0" applyAlignment="0" applyProtection="0"/>
    <xf numFmtId="0" fontId="197" fillId="47" borderId="0" applyNumberFormat="0" applyBorder="0" applyAlignment="0" applyProtection="0"/>
    <xf numFmtId="0" fontId="51" fillId="6" borderId="0" applyNumberFormat="0" applyBorder="0" applyAlignment="0" applyProtection="0"/>
    <xf numFmtId="0" fontId="197" fillId="47" borderId="0" applyNumberFormat="0" applyBorder="0" applyAlignment="0" applyProtection="0"/>
    <xf numFmtId="0" fontId="5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6" fillId="6" borderId="0" applyNumberFormat="0" applyBorder="0" applyAlignment="0" applyProtection="0"/>
    <xf numFmtId="0" fontId="197" fillId="47" borderId="0" applyNumberFormat="0" applyBorder="0" applyAlignment="0" applyProtection="0"/>
    <xf numFmtId="0" fontId="3" fillId="0" borderId="0">
      <alignment/>
      <protection/>
    </xf>
    <xf numFmtId="0" fontId="0" fillId="0" borderId="0">
      <alignment/>
      <protection/>
    </xf>
    <xf numFmtId="0" fontId="34" fillId="0" borderId="0">
      <alignment/>
      <protection/>
    </xf>
    <xf numFmtId="0" fontId="53" fillId="0" borderId="0">
      <alignment/>
      <protection/>
    </xf>
    <xf numFmtId="0" fontId="6" fillId="0" borderId="0">
      <alignment/>
      <protection/>
    </xf>
    <xf numFmtId="0" fontId="53" fillId="0" borderId="0">
      <alignment/>
      <protection/>
    </xf>
    <xf numFmtId="0" fontId="55" fillId="0" borderId="0">
      <alignment/>
      <protection/>
    </xf>
    <xf numFmtId="0" fontId="117" fillId="0" borderId="0">
      <alignment/>
      <protection/>
    </xf>
    <xf numFmtId="5" fontId="4" fillId="0" borderId="0" applyFill="0" applyBorder="0" applyAlignment="0">
      <protection/>
    </xf>
    <xf numFmtId="183" fontId="4" fillId="0" borderId="0" applyFill="0" applyBorder="0" applyAlignment="0">
      <protection/>
    </xf>
    <xf numFmtId="246" fontId="32" fillId="0" borderId="0" applyFill="0" applyBorder="0" applyAlignment="0">
      <protection/>
    </xf>
    <xf numFmtId="247" fontId="32" fillId="0" borderId="0" applyFill="0" applyBorder="0" applyAlignment="0">
      <protection/>
    </xf>
    <xf numFmtId="248" fontId="32" fillId="0" borderId="0" applyFill="0" applyBorder="0" applyAlignment="0">
      <protection/>
    </xf>
    <xf numFmtId="249" fontId="5" fillId="0" borderId="0" applyFill="0" applyBorder="0" applyAlignment="0">
      <protection/>
    </xf>
    <xf numFmtId="242" fontId="32" fillId="0" borderId="0" applyFill="0" applyBorder="0" applyAlignment="0">
      <protection/>
    </xf>
    <xf numFmtId="250" fontId="32" fillId="0" borderId="0" applyFill="0" applyBorder="0" applyAlignment="0">
      <protection/>
    </xf>
    <xf numFmtId="246" fontId="32" fillId="0" borderId="0" applyFill="0" applyBorder="0" applyAlignment="0">
      <protection/>
    </xf>
    <xf numFmtId="0" fontId="198" fillId="48" borderId="5" applyNumberFormat="0" applyAlignment="0" applyProtection="0"/>
    <xf numFmtId="0" fontId="56" fillId="2" borderId="6" applyNumberFormat="0" applyAlignment="0" applyProtection="0"/>
    <xf numFmtId="0" fontId="198" fillId="48" borderId="5" applyNumberFormat="0" applyAlignment="0" applyProtection="0"/>
    <xf numFmtId="0" fontId="57" fillId="2" borderId="6" applyNumberFormat="0" applyAlignment="0" applyProtection="0"/>
    <xf numFmtId="0" fontId="13" fillId="2" borderId="6" applyNumberFormat="0" applyAlignment="0" applyProtection="0"/>
    <xf numFmtId="0" fontId="13" fillId="2" borderId="6" applyNumberFormat="0" applyAlignment="0" applyProtection="0"/>
    <xf numFmtId="0" fontId="13" fillId="2" borderId="6" applyNumberFormat="0" applyAlignment="0" applyProtection="0"/>
    <xf numFmtId="0" fontId="118" fillId="2" borderId="6" applyNumberFormat="0" applyAlignment="0" applyProtection="0"/>
    <xf numFmtId="0" fontId="198" fillId="48" borderId="5" applyNumberFormat="0" applyAlignment="0" applyProtection="0"/>
    <xf numFmtId="0" fontId="58" fillId="0" borderId="0">
      <alignment/>
      <protection/>
    </xf>
    <xf numFmtId="0" fontId="3" fillId="0" borderId="0">
      <alignment/>
      <protection/>
    </xf>
    <xf numFmtId="0" fontId="3" fillId="0" borderId="0">
      <alignment/>
      <protection/>
    </xf>
    <xf numFmtId="184" fontId="59" fillId="0" borderId="7" applyBorder="0">
      <alignment/>
      <protection/>
    </xf>
    <xf numFmtId="184" fontId="60" fillId="0" borderId="8">
      <alignment/>
      <protection locked="0"/>
    </xf>
    <xf numFmtId="0" fontId="66" fillId="0" borderId="0" applyFill="0" applyBorder="0" applyProtection="0">
      <alignment horizontal="center"/>
    </xf>
    <xf numFmtId="0" fontId="158" fillId="0" borderId="0" applyFill="0" applyBorder="0" applyProtection="0">
      <alignment horizontal="center"/>
    </xf>
    <xf numFmtId="185" fontId="61" fillId="0" borderId="8">
      <alignment/>
      <protection/>
    </xf>
    <xf numFmtId="0" fontId="199" fillId="49" borderId="9" applyNumberFormat="0" applyAlignment="0" applyProtection="0"/>
    <xf numFmtId="0" fontId="62" fillId="50" borderId="10" applyNumberFormat="0" applyAlignment="0" applyProtection="0"/>
    <xf numFmtId="0" fontId="199" fillId="49" borderId="9" applyNumberFormat="0" applyAlignment="0" applyProtection="0"/>
    <xf numFmtId="0" fontId="63" fillId="50" borderId="10" applyNumberFormat="0" applyAlignment="0" applyProtection="0"/>
    <xf numFmtId="0" fontId="14" fillId="50" borderId="10" applyNumberFormat="0" applyAlignment="0" applyProtection="0"/>
    <xf numFmtId="0" fontId="14" fillId="50" borderId="10" applyNumberFormat="0" applyAlignment="0" applyProtection="0"/>
    <xf numFmtId="0" fontId="14" fillId="50" borderId="10" applyNumberFormat="0" applyAlignment="0" applyProtection="0"/>
    <xf numFmtId="0" fontId="119" fillId="50" borderId="10" applyNumberFormat="0" applyAlignment="0" applyProtection="0"/>
    <xf numFmtId="0" fontId="199" fillId="49" borderId="9" applyNumberFormat="0" applyAlignment="0" applyProtection="0"/>
    <xf numFmtId="170" fontId="98" fillId="0" borderId="0" applyFont="0" applyFill="0" applyBorder="0" applyAlignment="0" applyProtection="0"/>
    <xf numFmtId="4" fontId="64" fillId="0" borderId="0" applyAlignment="0">
      <protection/>
    </xf>
    <xf numFmtId="0" fontId="5" fillId="0" borderId="0">
      <alignment/>
      <protection/>
    </xf>
    <xf numFmtId="1" fontId="65" fillId="0" borderId="11" applyBorder="0">
      <alignment/>
      <protection/>
    </xf>
    <xf numFmtId="0" fontId="66" fillId="0" borderId="0" applyNumberFormat="0" applyFill="0" applyBorder="0" applyAlignment="0" applyProtection="0"/>
    <xf numFmtId="0" fontId="159" fillId="0" borderId="12">
      <alignment horizontal="center"/>
      <protection/>
    </xf>
    <xf numFmtId="43" fontId="1"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5" fillId="0" borderId="0" applyFont="0" applyFill="0" applyBorder="0" applyAlignment="0" applyProtection="0"/>
    <xf numFmtId="164" fontId="5" fillId="0" borderId="0" applyFont="0" applyFill="0" applyBorder="0" applyAlignment="0" applyProtection="0"/>
    <xf numFmtId="218" fontId="1" fillId="0" borderId="0" applyFont="0" applyFill="0" applyBorder="0" applyAlignment="0" applyProtection="0"/>
    <xf numFmtId="242" fontId="32" fillId="0" borderId="0" applyFont="0" applyFill="0" applyBorder="0" applyAlignment="0" applyProtection="0"/>
    <xf numFmtId="251" fontId="2" fillId="0" borderId="0" applyFont="0" applyFill="0" applyBorder="0" applyAlignment="0" applyProtection="0"/>
    <xf numFmtId="39" fontId="160" fillId="0" borderId="0" applyFont="0" applyFill="0" applyBorder="0" applyAlignment="0" applyProtection="0"/>
    <xf numFmtId="252" fontId="16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6" fontId="3"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38" fillId="0" borderId="0" applyFont="0" applyFill="0" applyBorder="0" applyAlignment="0" applyProtection="0"/>
    <xf numFmtId="0" fontId="3"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72"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12"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4"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6" fillId="0" borderId="0">
      <alignment/>
      <protection/>
    </xf>
    <xf numFmtId="3" fontId="3" fillId="0" borderId="0" applyFont="0" applyFill="0" applyBorder="0" applyAlignment="0" applyProtection="0"/>
    <xf numFmtId="3" fontId="5" fillId="0" borderId="0" applyFont="0" applyFill="0" applyBorder="0" applyAlignment="0" applyProtection="0"/>
    <xf numFmtId="3" fontId="10" fillId="0" borderId="0" applyFont="0" applyFill="0" applyBorder="0" applyAlignment="0" applyProtection="0"/>
    <xf numFmtId="0" fontId="162" fillId="0" borderId="0" applyFill="0" applyBorder="0" applyAlignment="0" applyProtection="0"/>
    <xf numFmtId="0" fontId="120" fillId="0" borderId="0">
      <alignment horizontal="center"/>
      <protection/>
    </xf>
    <xf numFmtId="0" fontId="37" fillId="8" borderId="0" applyNumberFormat="0" applyFont="0" applyFill="0" applyBorder="0" applyAlignment="0">
      <protection/>
    </xf>
    <xf numFmtId="253" fontId="92" fillId="0" borderId="0" applyFont="0" applyFill="0" applyBorder="0" applyAlignment="0" applyProtection="0"/>
    <xf numFmtId="254" fontId="34" fillId="0" borderId="0" applyFont="0" applyFill="0" applyBorder="0" applyAlignment="0" applyProtection="0"/>
    <xf numFmtId="175" fontId="156" fillId="0" borderId="0" applyFont="0" applyFill="0" applyBorder="0" applyAlignment="0" applyProtection="0"/>
    <xf numFmtId="188" fontId="67" fillId="0" borderId="0">
      <alignment/>
      <protection locked="0"/>
    </xf>
    <xf numFmtId="189" fontId="67" fillId="0" borderId="0">
      <alignment/>
      <protection locked="0"/>
    </xf>
    <xf numFmtId="190" fontId="68" fillId="0" borderId="13">
      <alignment/>
      <protection locked="0"/>
    </xf>
    <xf numFmtId="191" fontId="67" fillId="0" borderId="0">
      <alignment/>
      <protection locked="0"/>
    </xf>
    <xf numFmtId="192" fontId="67" fillId="0" borderId="0">
      <alignment/>
      <protection locked="0"/>
    </xf>
    <xf numFmtId="0" fontId="67" fillId="0" borderId="0" applyNumberFormat="0">
      <alignment/>
      <protection locked="0"/>
    </xf>
    <xf numFmtId="191" fontId="67" fillId="0" borderId="0">
      <alignment/>
      <protection locked="0"/>
    </xf>
    <xf numFmtId="184" fontId="69" fillId="0" borderId="2">
      <alignment/>
      <protection/>
    </xf>
    <xf numFmtId="193" fontId="69" fillId="0" borderId="2">
      <alignment/>
      <protection/>
    </xf>
    <xf numFmtId="2" fontId="36" fillId="0" borderId="14" applyFill="0" applyProtection="0">
      <alignment horizontal="center" vertical="center" wrapText="1"/>
    </xf>
    <xf numFmtId="44" fontId="1" fillId="0" borderId="0" applyFont="0" applyFill="0" applyBorder="0" applyAlignment="0" applyProtection="0"/>
    <xf numFmtId="42" fontId="1" fillId="0" borderId="0" applyFont="0" applyFill="0" applyBorder="0" applyAlignment="0" applyProtection="0"/>
    <xf numFmtId="246" fontId="32" fillId="0" borderId="0" applyFont="0" applyFill="0" applyBorder="0" applyAlignment="0" applyProtection="0"/>
    <xf numFmtId="255" fontId="5" fillId="0" borderId="0" applyFont="0" applyFill="0" applyBorder="0" applyAlignment="0" applyProtection="0"/>
    <xf numFmtId="256" fontId="160" fillId="0" borderId="0" applyFont="0" applyFill="0" applyBorder="0" applyAlignment="0" applyProtection="0"/>
    <xf numFmtId="173" fontId="5"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30" fillId="0" borderId="0" applyFont="0" applyFill="0" applyBorder="0" applyAlignment="0" applyProtection="0"/>
    <xf numFmtId="194" fontId="3" fillId="0" borderId="0" applyFont="0" applyFill="0" applyBorder="0" applyAlignment="0" applyProtection="0"/>
    <xf numFmtId="219" fontId="110"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195" fontId="5" fillId="0" borderId="0">
      <alignment/>
      <protection/>
    </xf>
    <xf numFmtId="195" fontId="5" fillId="0" borderId="0">
      <alignment/>
      <protection/>
    </xf>
    <xf numFmtId="184" fontId="39" fillId="0" borderId="2">
      <alignment horizontal="center"/>
      <protection hidden="1"/>
    </xf>
    <xf numFmtId="196" fontId="70" fillId="0" borderId="2">
      <alignment horizontal="center"/>
      <protection hidden="1"/>
    </xf>
    <xf numFmtId="2" fontId="39" fillId="0" borderId="2">
      <alignment horizontal="center"/>
      <protection hidden="1"/>
    </xf>
    <xf numFmtId="167" fontId="4" fillId="0" borderId="15">
      <alignment/>
      <protection/>
    </xf>
    <xf numFmtId="0" fontId="3" fillId="0" borderId="0" applyFont="0" applyFill="0" applyBorder="0" applyAlignment="0" applyProtection="0"/>
    <xf numFmtId="0" fontId="5" fillId="0" borderId="0" applyFont="0" applyFill="0" applyBorder="0" applyAlignment="0" applyProtection="0"/>
    <xf numFmtId="0" fontId="10" fillId="0" borderId="0" applyFont="0" applyFill="0" applyBorder="0" applyAlignment="0" applyProtection="0"/>
    <xf numFmtId="14" fontId="138" fillId="0" borderId="0" applyFill="0" applyBorder="0" applyAlignment="0">
      <protection/>
    </xf>
    <xf numFmtId="0" fontId="30" fillId="0" borderId="0" applyProtection="0">
      <alignment/>
    </xf>
    <xf numFmtId="43" fontId="6" fillId="0" borderId="0" applyFont="0" applyFill="0" applyBorder="0" applyAlignment="0" applyProtection="0"/>
    <xf numFmtId="0" fontId="24" fillId="2" borderId="16" applyNumberFormat="0" applyAlignment="0" applyProtection="0"/>
    <xf numFmtId="0" fontId="121" fillId="2" borderId="16" applyNumberFormat="0" applyAlignment="0" applyProtection="0"/>
    <xf numFmtId="0" fontId="20" fillId="15" borderId="6" applyNumberFormat="0" applyAlignment="0" applyProtection="0"/>
    <xf numFmtId="0" fontId="122" fillId="15" borderId="6" applyNumberFormat="0" applyAlignment="0" applyProtection="0"/>
    <xf numFmtId="3" fontId="123" fillId="0" borderId="17">
      <alignment horizontal="left" vertical="top" wrapText="1"/>
      <protection/>
    </xf>
    <xf numFmtId="0" fontId="17" fillId="0" borderId="18" applyNumberFormat="0" applyFill="0" applyAlignment="0" applyProtection="0"/>
    <xf numFmtId="0" fontId="124" fillId="0" borderId="18" applyNumberFormat="0" applyFill="0" applyAlignment="0" applyProtection="0"/>
    <xf numFmtId="0" fontId="18" fillId="0" borderId="19" applyNumberFormat="0" applyFill="0" applyAlignment="0" applyProtection="0"/>
    <xf numFmtId="0" fontId="125" fillId="0" borderId="19" applyNumberFormat="0" applyFill="0" applyAlignment="0" applyProtection="0"/>
    <xf numFmtId="0" fontId="19" fillId="0" borderId="20" applyNumberFormat="0" applyFill="0" applyAlignment="0" applyProtection="0"/>
    <xf numFmtId="0" fontId="81" fillId="0" borderId="20" applyNumberFormat="0" applyFill="0" applyAlignment="0" applyProtection="0"/>
    <xf numFmtId="0" fontId="19" fillId="0" borderId="0" applyNumberFormat="0" applyFill="0" applyBorder="0" applyAlignment="0" applyProtection="0"/>
    <xf numFmtId="0" fontId="81" fillId="0" borderId="0" applyNumberFormat="0" applyFill="0" applyBorder="0" applyAlignment="0" applyProtection="0"/>
    <xf numFmtId="257" fontId="5" fillId="0" borderId="21">
      <alignment vertical="center"/>
      <protection/>
    </xf>
    <xf numFmtId="197" fontId="5" fillId="0" borderId="0" applyFont="0" applyFill="0" applyBorder="0" applyAlignment="0" applyProtection="0"/>
    <xf numFmtId="198" fontId="5" fillId="0" borderId="0" applyFont="0" applyFill="0" applyBorder="0" applyAlignment="0" applyProtection="0"/>
    <xf numFmtId="258" fontId="34" fillId="0" borderId="0" applyFont="0" applyFill="0" applyBorder="0" applyAlignment="0" applyProtection="0"/>
    <xf numFmtId="177" fontId="5" fillId="0" borderId="0" applyFont="0" applyFill="0" applyBorder="0" applyAlignment="0" applyProtection="0"/>
    <xf numFmtId="199" fontId="5" fillId="0" borderId="0">
      <alignment/>
      <protection/>
    </xf>
    <xf numFmtId="199" fontId="5" fillId="0" borderId="0">
      <alignment/>
      <protection/>
    </xf>
    <xf numFmtId="41" fontId="126" fillId="0" borderId="0" applyFont="0" applyFill="0" applyBorder="0" applyAlignment="0" applyProtection="0"/>
    <xf numFmtId="43"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224" fontId="5" fillId="0" borderId="0" applyFont="0" applyFill="0" applyBorder="0" applyAlignment="0" applyProtection="0"/>
    <xf numFmtId="224" fontId="5" fillId="0" borderId="0" applyFont="0" applyFill="0" applyBorder="0" applyAlignment="0" applyProtection="0"/>
    <xf numFmtId="224" fontId="5" fillId="0" borderId="0" applyFont="0" applyFill="0" applyBorder="0" applyAlignment="0" applyProtection="0"/>
    <xf numFmtId="224" fontId="5"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224" fontId="5" fillId="0" borderId="0" applyFont="0" applyFill="0" applyBorder="0" applyAlignment="0" applyProtection="0"/>
    <xf numFmtId="224" fontId="5"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164" fontId="126" fillId="0" borderId="0" applyFont="0" applyFill="0" applyBorder="0" applyAlignment="0" applyProtection="0"/>
    <xf numFmtId="164" fontId="126" fillId="0" borderId="0" applyFont="0" applyFill="0" applyBorder="0" applyAlignment="0" applyProtection="0"/>
    <xf numFmtId="164" fontId="126" fillId="0" borderId="0" applyFont="0" applyFill="0" applyBorder="0" applyAlignment="0" applyProtection="0"/>
    <xf numFmtId="164" fontId="126" fillId="0" borderId="0" applyFont="0" applyFill="0" applyBorder="0" applyAlignment="0" applyProtection="0"/>
    <xf numFmtId="164" fontId="126" fillId="0" borderId="0" applyFont="0" applyFill="0" applyBorder="0" applyAlignment="0" applyProtection="0"/>
    <xf numFmtId="164"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41" fontId="126" fillId="0" borderId="0" applyFont="0" applyFill="0" applyBorder="0" applyAlignment="0" applyProtection="0"/>
    <xf numFmtId="164" fontId="126" fillId="0" borderId="0" applyFont="0" applyFill="0" applyBorder="0" applyAlignment="0" applyProtection="0"/>
    <xf numFmtId="164" fontId="126" fillId="0" borderId="0" applyFont="0" applyFill="0" applyBorder="0" applyAlignment="0" applyProtection="0"/>
    <xf numFmtId="41"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165" fontId="126" fillId="0" borderId="0" applyFont="0" applyFill="0" applyBorder="0" applyAlignment="0" applyProtection="0"/>
    <xf numFmtId="165" fontId="126" fillId="0" borderId="0" applyFont="0" applyFill="0" applyBorder="0" applyAlignment="0" applyProtection="0"/>
    <xf numFmtId="165" fontId="126" fillId="0" borderId="0" applyFont="0" applyFill="0" applyBorder="0" applyAlignment="0" applyProtection="0"/>
    <xf numFmtId="165" fontId="126" fillId="0" borderId="0" applyFont="0" applyFill="0" applyBorder="0" applyAlignment="0" applyProtection="0"/>
    <xf numFmtId="165" fontId="126" fillId="0" borderId="0" applyFont="0" applyFill="0" applyBorder="0" applyAlignment="0" applyProtection="0"/>
    <xf numFmtId="165"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5" fontId="126" fillId="0" borderId="0" applyFont="0" applyFill="0" applyBorder="0" applyAlignment="0" applyProtection="0"/>
    <xf numFmtId="165" fontId="126" fillId="0" borderId="0" applyFont="0" applyFill="0" applyBorder="0" applyAlignment="0" applyProtection="0"/>
    <xf numFmtId="43" fontId="126" fillId="0" borderId="0" applyFont="0" applyFill="0" applyBorder="0" applyAlignment="0" applyProtection="0"/>
    <xf numFmtId="3" fontId="3" fillId="0" borderId="0" applyFont="0" applyBorder="0" applyAlignment="0">
      <protection/>
    </xf>
    <xf numFmtId="3" fontId="4" fillId="0" borderId="0" applyFont="0" applyBorder="0" applyAlignment="0">
      <protection/>
    </xf>
    <xf numFmtId="242" fontId="32" fillId="0" borderId="0" applyFill="0" applyBorder="0" applyAlignment="0">
      <protection/>
    </xf>
    <xf numFmtId="246" fontId="32" fillId="0" borderId="0" applyFill="0" applyBorder="0" applyAlignment="0">
      <protection/>
    </xf>
    <xf numFmtId="242" fontId="32" fillId="0" borderId="0" applyFill="0" applyBorder="0" applyAlignment="0">
      <protection/>
    </xf>
    <xf numFmtId="250" fontId="32" fillId="0" borderId="0" applyFill="0" applyBorder="0" applyAlignment="0">
      <protection/>
    </xf>
    <xf numFmtId="246" fontId="32" fillId="0" borderId="0" applyFill="0" applyBorder="0" applyAlignment="0">
      <protection/>
    </xf>
    <xf numFmtId="200" fontId="3" fillId="0" borderId="0" applyFont="0" applyFill="0" applyBorder="0" applyAlignment="0" applyProtection="0"/>
    <xf numFmtId="200" fontId="3" fillId="0" borderId="0" applyFont="0" applyFill="0" applyBorder="0" applyAlignment="0" applyProtection="0"/>
    <xf numFmtId="0" fontId="38" fillId="0" borderId="0">
      <alignment/>
      <protection/>
    </xf>
    <xf numFmtId="0" fontId="200" fillId="0" borderId="0" applyNumberFormat="0" applyFill="0" applyBorder="0" applyAlignment="0" applyProtection="0"/>
    <xf numFmtId="0" fontId="71" fillId="0" borderId="0" applyNumberFormat="0" applyFill="0" applyBorder="0" applyAlignment="0" applyProtection="0"/>
    <xf numFmtId="0" fontId="200" fillId="0" borderId="0" applyNumberFormat="0" applyFill="0" applyBorder="0" applyAlignment="0" applyProtection="0"/>
    <xf numFmtId="0" fontId="7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27" fillId="0" borderId="0" applyNumberFormat="0" applyFill="0" applyBorder="0" applyAlignment="0" applyProtection="0"/>
    <xf numFmtId="0" fontId="200" fillId="0" borderId="0" applyNumberFormat="0" applyFill="0" applyBorder="0" applyAlignment="0" applyProtection="0"/>
    <xf numFmtId="3" fontId="3" fillId="0" borderId="0" applyFont="0" applyBorder="0" applyAlignment="0">
      <protection/>
    </xf>
    <xf numFmtId="3" fontId="4" fillId="0" borderId="0" applyFont="0" applyBorder="0" applyAlignment="0">
      <protection/>
    </xf>
    <xf numFmtId="0" fontId="163" fillId="0" borderId="0" applyProtection="0">
      <alignment/>
    </xf>
    <xf numFmtId="0" fontId="164" fillId="0" borderId="0" applyProtection="0">
      <alignment/>
    </xf>
    <xf numFmtId="0" fontId="165" fillId="0" borderId="0" applyProtection="0">
      <alignment/>
    </xf>
    <xf numFmtId="0" fontId="166" fillId="0" borderId="0" applyProtection="0">
      <alignment/>
    </xf>
    <xf numFmtId="0" fontId="167" fillId="0" borderId="0" applyNumberFormat="0" applyFont="0" applyFill="0" applyBorder="0" applyAlignment="0" applyProtection="0"/>
    <xf numFmtId="0" fontId="168" fillId="0" borderId="0" applyProtection="0">
      <alignment/>
    </xf>
    <xf numFmtId="0" fontId="169" fillId="0" borderId="0" applyProtection="0">
      <alignment/>
    </xf>
    <xf numFmtId="2" fontId="3" fillId="0" borderId="0" applyFont="0" applyFill="0" applyBorder="0" applyAlignment="0" applyProtection="0"/>
    <xf numFmtId="2" fontId="5" fillId="0" borderId="0" applyFont="0" applyFill="0" applyBorder="0" applyAlignment="0" applyProtection="0"/>
    <xf numFmtId="2" fontId="10" fillId="0" borderId="0" applyFont="0" applyFill="0" applyBorder="0" applyAlignment="0" applyProtection="0"/>
    <xf numFmtId="0" fontId="201" fillId="0" borderId="0" applyNumberFormat="0" applyFill="0" applyBorder="0" applyAlignment="0" applyProtection="0"/>
    <xf numFmtId="0" fontId="3" fillId="51" borderId="22" applyNumberFormat="0" applyFont="0" applyAlignment="0" applyProtection="0"/>
    <xf numFmtId="0" fontId="6" fillId="51" borderId="22" applyNumberFormat="0" applyFont="0" applyAlignment="0" applyProtection="0"/>
    <xf numFmtId="0" fontId="1" fillId="51" borderId="22" applyNumberFormat="0" applyFont="0" applyAlignment="0" applyProtection="0"/>
    <xf numFmtId="0" fontId="1" fillId="51" borderId="22" applyNumberFormat="0" applyFont="0" applyAlignment="0" applyProtection="0"/>
    <xf numFmtId="0" fontId="1" fillId="51" borderId="22" applyNumberFormat="0" applyFont="0" applyAlignment="0" applyProtection="0"/>
    <xf numFmtId="0" fontId="1" fillId="51" borderId="22" applyNumberFormat="0" applyFont="0" applyAlignment="0" applyProtection="0"/>
    <xf numFmtId="0" fontId="128" fillId="0" borderId="0">
      <alignment vertical="top" wrapText="1"/>
      <protection/>
    </xf>
    <xf numFmtId="0" fontId="202" fillId="52" borderId="0" applyNumberFormat="0" applyBorder="0" applyAlignment="0" applyProtection="0"/>
    <xf numFmtId="0" fontId="73" fillId="8" borderId="0" applyNumberFormat="0" applyBorder="0" applyAlignment="0" applyProtection="0"/>
    <xf numFmtId="0" fontId="202" fillId="52" borderId="0" applyNumberFormat="0" applyBorder="0" applyAlignment="0" applyProtection="0"/>
    <xf numFmtId="0" fontId="74"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29" fillId="8" borderId="0" applyNumberFormat="0" applyBorder="0" applyAlignment="0" applyProtection="0"/>
    <xf numFmtId="0" fontId="202" fillId="52" borderId="0" applyNumberFormat="0" applyBorder="0" applyAlignment="0" applyProtection="0"/>
    <xf numFmtId="0" fontId="75" fillId="2" borderId="0" applyNumberFormat="0" applyBorder="0" applyAlignment="0" applyProtection="0"/>
    <xf numFmtId="38" fontId="75" fillId="53" borderId="0" applyNumberFormat="0" applyBorder="0" applyAlignment="0" applyProtection="0"/>
    <xf numFmtId="0" fontId="3" fillId="0" borderId="0" applyNumberFormat="0" applyFont="0" applyBorder="0" applyAlignment="0">
      <protection/>
    </xf>
    <xf numFmtId="0" fontId="31" fillId="0" borderId="0">
      <alignment vertical="justify"/>
      <protection/>
    </xf>
    <xf numFmtId="0" fontId="76" fillId="0" borderId="0">
      <alignment horizontal="left"/>
      <protection/>
    </xf>
    <xf numFmtId="0" fontId="3" fillId="0" borderId="0">
      <alignment horizontal="left"/>
      <protection/>
    </xf>
    <xf numFmtId="0" fontId="3" fillId="0" borderId="0">
      <alignment horizontal="left"/>
      <protection/>
    </xf>
    <xf numFmtId="0" fontId="77" fillId="0" borderId="23" applyNumberFormat="0" applyAlignment="0" applyProtection="0"/>
    <xf numFmtId="0" fontId="77" fillId="0" borderId="23" applyNumberFormat="0" applyAlignment="0" applyProtection="0"/>
    <xf numFmtId="0" fontId="28" fillId="0" borderId="23" applyNumberFormat="0" applyAlignment="0" applyProtection="0"/>
    <xf numFmtId="0" fontId="77" fillId="0" borderId="24">
      <alignment horizontal="left" vertical="center"/>
      <protection/>
    </xf>
    <xf numFmtId="0" fontId="77" fillId="0" borderId="24">
      <alignment horizontal="left" vertical="center"/>
      <protection/>
    </xf>
    <xf numFmtId="0" fontId="28" fillId="0" borderId="24">
      <alignment horizontal="left" vertical="center"/>
      <protection/>
    </xf>
    <xf numFmtId="0" fontId="203" fillId="0" borderId="25" applyNumberFormat="0" applyFill="0" applyAlignment="0" applyProtection="0"/>
    <xf numFmtId="0" fontId="78" fillId="0" borderId="0" applyNumberFormat="0" applyFill="0" applyBorder="0" applyAlignment="0" applyProtection="0"/>
    <xf numFmtId="0" fontId="203" fillId="0" borderId="25"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18" applyNumberFormat="0" applyFill="0" applyAlignment="0" applyProtection="0"/>
    <xf numFmtId="0" fontId="204" fillId="0" borderId="26" applyNumberFormat="0" applyFill="0" applyAlignment="0" applyProtection="0"/>
    <xf numFmtId="0" fontId="77" fillId="0" borderId="0" applyNumberFormat="0" applyFill="0" applyBorder="0" applyAlignment="0" applyProtection="0"/>
    <xf numFmtId="0" fontId="204"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19" applyNumberFormat="0" applyFill="0" applyAlignment="0" applyProtection="0"/>
    <xf numFmtId="0" fontId="205" fillId="0" borderId="27" applyNumberFormat="0" applyFill="0" applyAlignment="0" applyProtection="0"/>
    <xf numFmtId="0" fontId="81" fillId="0" borderId="20" applyNumberFormat="0" applyFill="0" applyAlignment="0" applyProtection="0"/>
    <xf numFmtId="0" fontId="205" fillId="0" borderId="27" applyNumberFormat="0" applyFill="0" applyAlignment="0" applyProtection="0"/>
    <xf numFmtId="0" fontId="82"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1" fillId="0" borderId="20" applyNumberFormat="0" applyFill="0" applyAlignment="0" applyProtection="0"/>
    <xf numFmtId="0" fontId="205" fillId="0" borderId="27" applyNumberFormat="0" applyFill="0" applyAlignment="0" applyProtection="0"/>
    <xf numFmtId="0" fontId="205" fillId="0" borderId="0" applyNumberFormat="0" applyFill="0" applyBorder="0" applyAlignment="0" applyProtection="0"/>
    <xf numFmtId="0" fontId="81" fillId="0" borderId="0" applyNumberFormat="0" applyFill="0" applyBorder="0" applyAlignment="0" applyProtection="0"/>
    <xf numFmtId="0" fontId="205"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205" fillId="0" borderId="0" applyNumberFormat="0" applyFill="0" applyBorder="0" applyAlignment="0" applyProtection="0"/>
    <xf numFmtId="0" fontId="158" fillId="0" borderId="0" applyFill="0" applyAlignment="0" applyProtection="0"/>
    <xf numFmtId="0" fontId="158" fillId="0" borderId="4" applyFill="0" applyAlignment="0" applyProtection="0"/>
    <xf numFmtId="0" fontId="78" fillId="0" borderId="0" applyProtection="0">
      <alignment/>
    </xf>
    <xf numFmtId="220" fontId="31" fillId="0" borderId="0">
      <alignment/>
      <protection locked="0"/>
    </xf>
    <xf numFmtId="0" fontId="77" fillId="0" borderId="0" applyProtection="0">
      <alignment/>
    </xf>
    <xf numFmtId="220" fontId="31" fillId="0" borderId="0">
      <alignment/>
      <protection locked="0"/>
    </xf>
    <xf numFmtId="5" fontId="130" fillId="54" borderId="1" applyNumberFormat="0" applyAlignment="0">
      <protection/>
    </xf>
    <xf numFmtId="2" fontId="170" fillId="0" borderId="28" applyBorder="0">
      <alignment horizontal="center" vertical="center"/>
      <protection/>
    </xf>
    <xf numFmtId="49" fontId="131" fillId="0" borderId="1">
      <alignment vertical="center"/>
      <protection/>
    </xf>
    <xf numFmtId="0" fontId="206" fillId="0" borderId="0" applyNumberFormat="0" applyFill="0" applyBorder="0" applyAlignment="0" applyProtection="0"/>
    <xf numFmtId="0" fontId="207" fillId="0" borderId="0" applyNumberFormat="0" applyFill="0" applyBorder="0" applyAlignment="0" applyProtection="0"/>
    <xf numFmtId="0" fontId="132" fillId="0" borderId="0" applyNumberFormat="0" applyFill="0" applyBorder="0" applyAlignment="0" applyProtection="0"/>
    <xf numFmtId="0" fontId="208" fillId="0" borderId="0" applyNumberFormat="0" applyFill="0" applyBorder="0" applyAlignment="0" applyProtection="0"/>
    <xf numFmtId="0" fontId="35" fillId="0" borderId="0" applyNumberFormat="0" applyFill="0" applyBorder="0" applyAlignment="0" applyProtection="0"/>
    <xf numFmtId="179" fontId="4" fillId="0" borderId="0" applyFont="0" applyFill="0" applyBorder="0" applyAlignment="0" applyProtection="0"/>
    <xf numFmtId="38" fontId="85" fillId="0" borderId="0" applyFont="0" applyFill="0" applyBorder="0" applyAlignment="0" applyProtection="0"/>
    <xf numFmtId="0" fontId="171" fillId="0" borderId="0">
      <alignment/>
      <protection/>
    </xf>
    <xf numFmtId="230" fontId="50" fillId="0" borderId="0" applyFont="0" applyFill="0" applyBorder="0" applyAlignment="0" applyProtection="0"/>
    <xf numFmtId="0" fontId="172" fillId="0" borderId="0" applyFont="0" applyFill="0" applyBorder="0" applyAlignment="0" applyProtection="0"/>
    <xf numFmtId="0" fontId="172" fillId="0" borderId="0" applyFont="0" applyFill="0" applyBorder="0" applyAlignment="0" applyProtection="0"/>
    <xf numFmtId="0" fontId="209" fillId="55" borderId="5" applyNumberFormat="0" applyAlignment="0" applyProtection="0"/>
    <xf numFmtId="0" fontId="75" fillId="51" borderId="1" applyNumberFormat="0" applyBorder="0" applyAlignment="0" applyProtection="0"/>
    <xf numFmtId="10" fontId="75" fillId="53" borderId="1" applyNumberFormat="0" applyBorder="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83" fillId="15" borderId="6" applyNumberFormat="0" applyAlignment="0" applyProtection="0"/>
    <xf numFmtId="0" fontId="209" fillId="55" borderId="5"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83"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20" fillId="15" borderId="6" applyNumberFormat="0" applyAlignment="0" applyProtection="0"/>
    <xf numFmtId="0" fontId="83" fillId="15" borderId="6" applyNumberFormat="0" applyAlignment="0" applyProtection="0"/>
    <xf numFmtId="0" fontId="20" fillId="15" borderId="6" applyNumberFormat="0" applyAlignment="0" applyProtection="0"/>
    <xf numFmtId="0" fontId="20" fillId="15" borderId="6" applyNumberFormat="0" applyAlignment="0" applyProtection="0"/>
    <xf numFmtId="0" fontId="84" fillId="15" borderId="6" applyNumberFormat="0" applyAlignment="0" applyProtection="0"/>
    <xf numFmtId="0" fontId="84" fillId="15" borderId="6" applyNumberFormat="0" applyAlignment="0" applyProtection="0"/>
    <xf numFmtId="0" fontId="83" fillId="15" borderId="6" applyNumberFormat="0" applyAlignment="0" applyProtection="0"/>
    <xf numFmtId="0" fontId="83" fillId="15" borderId="6" applyNumberFormat="0" applyAlignment="0" applyProtection="0"/>
    <xf numFmtId="0" fontId="83" fillId="15" borderId="6" applyNumberFormat="0" applyAlignment="0" applyProtection="0"/>
    <xf numFmtId="0" fontId="83" fillId="15" borderId="6" applyNumberFormat="0" applyAlignment="0" applyProtection="0"/>
    <xf numFmtId="0" fontId="20" fillId="15" borderId="6" applyNumberFormat="0" applyAlignment="0" applyProtection="0"/>
    <xf numFmtId="1" fontId="173" fillId="0" borderId="29" applyNumberFormat="0" applyFont="0" applyFill="0" applyBorder="0" applyAlignment="0" applyProtection="0"/>
    <xf numFmtId="179" fontId="4" fillId="0" borderId="0" applyFont="0" applyFill="0" applyBorder="0" applyAlignment="0" applyProtection="0"/>
    <xf numFmtId="0" fontId="4" fillId="0" borderId="0">
      <alignment/>
      <protection/>
    </xf>
    <xf numFmtId="0" fontId="14" fillId="50" borderId="10" applyNumberFormat="0" applyAlignment="0" applyProtection="0"/>
    <xf numFmtId="0" fontId="119" fillId="50" borderId="10" applyNumberFormat="0" applyAlignment="0" applyProtection="0"/>
    <xf numFmtId="0" fontId="5" fillId="0" borderId="0">
      <alignment/>
      <protection/>
    </xf>
    <xf numFmtId="0" fontId="3" fillId="0" borderId="0">
      <alignment/>
      <protection/>
    </xf>
    <xf numFmtId="0" fontId="85" fillId="0" borderId="0">
      <alignment/>
      <protection/>
    </xf>
    <xf numFmtId="0" fontId="85" fillId="0" borderId="0">
      <alignment/>
      <protection/>
    </xf>
    <xf numFmtId="242" fontId="32" fillId="0" borderId="0" applyFill="0" applyBorder="0" applyAlignment="0">
      <protection/>
    </xf>
    <xf numFmtId="246" fontId="32" fillId="0" borderId="0" applyFill="0" applyBorder="0" applyAlignment="0">
      <protection/>
    </xf>
    <xf numFmtId="242" fontId="32" fillId="0" borderId="0" applyFill="0" applyBorder="0" applyAlignment="0">
      <protection/>
    </xf>
    <xf numFmtId="250" fontId="32" fillId="0" borderId="0" applyFill="0" applyBorder="0" applyAlignment="0">
      <protection/>
    </xf>
    <xf numFmtId="246" fontId="32" fillId="0" borderId="0" applyFill="0" applyBorder="0" applyAlignment="0">
      <protection/>
    </xf>
    <xf numFmtId="0" fontId="210" fillId="0" borderId="30" applyNumberFormat="0" applyFill="0" applyAlignment="0" applyProtection="0"/>
    <xf numFmtId="0" fontId="86" fillId="0" borderId="31" applyNumberFormat="0" applyFill="0" applyAlignment="0" applyProtection="0"/>
    <xf numFmtId="0" fontId="210" fillId="0" borderId="30" applyNumberFormat="0" applyFill="0" applyAlignment="0" applyProtection="0"/>
    <xf numFmtId="0" fontId="87"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33" fillId="0" borderId="31" applyNumberFormat="0" applyFill="0" applyAlignment="0" applyProtection="0"/>
    <xf numFmtId="0" fontId="210" fillId="0" borderId="30" applyNumberFormat="0" applyFill="0" applyAlignment="0" applyProtection="0"/>
    <xf numFmtId="184" fontId="3" fillId="0" borderId="7" applyFont="0">
      <alignment/>
      <protection/>
    </xf>
    <xf numFmtId="3" fontId="5" fillId="0" borderId="32">
      <alignment/>
      <protection/>
    </xf>
    <xf numFmtId="0" fontId="162" fillId="0" borderId="0" applyFill="0" applyBorder="0" applyAlignment="0" applyProtection="0"/>
    <xf numFmtId="2" fontId="174" fillId="53" borderId="8" applyNumberFormat="0" applyFont="0" applyAlignment="0">
      <protection/>
    </xf>
    <xf numFmtId="38" fontId="3" fillId="0" borderId="0" applyFont="0" applyFill="0" applyBorder="0" applyAlignment="0" applyProtection="0"/>
    <xf numFmtId="40" fontId="3" fillId="0" borderId="0" applyFont="0" applyFill="0" applyBorder="0" applyAlignment="0" applyProtection="0"/>
    <xf numFmtId="0" fontId="88" fillId="0" borderId="33">
      <alignment/>
      <protection/>
    </xf>
    <xf numFmtId="0" fontId="127" fillId="0" borderId="33">
      <alignment/>
      <protection/>
    </xf>
    <xf numFmtId="166" fontId="31" fillId="0" borderId="34">
      <alignment/>
      <protection/>
    </xf>
    <xf numFmtId="201" fontId="3"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0" fontId="3" fillId="0" borderId="0" applyNumberFormat="0" applyFont="0" applyFill="0" applyAlignment="0">
      <protection/>
    </xf>
    <xf numFmtId="0" fontId="5" fillId="0" borderId="0" applyNumberFormat="0" applyFont="0" applyFill="0" applyAlignment="0">
      <protection/>
    </xf>
    <xf numFmtId="0" fontId="4" fillId="0" borderId="0" applyNumberFormat="0" applyFill="0" applyAlignment="0">
      <protection/>
    </xf>
    <xf numFmtId="0" fontId="69" fillId="0" borderId="0">
      <alignment horizontal="justify" vertical="top"/>
      <protection/>
    </xf>
    <xf numFmtId="0" fontId="211" fillId="56" borderId="0" applyNumberFormat="0" applyBorder="0" applyAlignment="0" applyProtection="0"/>
    <xf numFmtId="0" fontId="89" fillId="57" borderId="0" applyNumberFormat="0" applyBorder="0" applyAlignment="0" applyProtection="0"/>
    <xf numFmtId="0" fontId="211" fillId="56" borderId="0" applyNumberFormat="0" applyBorder="0" applyAlignment="0" applyProtection="0"/>
    <xf numFmtId="0" fontId="90"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134" fillId="57" borderId="0" applyNumberFormat="0" applyBorder="0" applyAlignment="0" applyProtection="0"/>
    <xf numFmtId="0" fontId="211" fillId="56" borderId="0" applyNumberFormat="0" applyBorder="0" applyAlignment="0" applyProtection="0"/>
    <xf numFmtId="0" fontId="6" fillId="0" borderId="0">
      <alignment/>
      <protection/>
    </xf>
    <xf numFmtId="0" fontId="11" fillId="38" borderId="0" applyNumberFormat="0" applyBorder="0" applyAlignment="0" applyProtection="0"/>
    <xf numFmtId="0" fontId="114" fillId="38" borderId="0" applyNumberFormat="0" applyBorder="0" applyAlignment="0" applyProtection="0"/>
    <xf numFmtId="0" fontId="11" fillId="40" borderId="0" applyNumberFormat="0" applyBorder="0" applyAlignment="0" applyProtection="0"/>
    <xf numFmtId="0" fontId="114" fillId="40" borderId="0" applyNumberFormat="0" applyBorder="0" applyAlignment="0" applyProtection="0"/>
    <xf numFmtId="0" fontId="11" fillId="42" borderId="0" applyNumberFormat="0" applyBorder="0" applyAlignment="0" applyProtection="0"/>
    <xf numFmtId="0" fontId="114" fillId="42" borderId="0" applyNumberFormat="0" applyBorder="0" applyAlignment="0" applyProtection="0"/>
    <xf numFmtId="0" fontId="11" fillId="30" borderId="0" applyNumberFormat="0" applyBorder="0" applyAlignment="0" applyProtection="0"/>
    <xf numFmtId="0" fontId="114" fillId="30" borderId="0" applyNumberFormat="0" applyBorder="0" applyAlignment="0" applyProtection="0"/>
    <xf numFmtId="0" fontId="11" fillId="34" borderId="0" applyNumberFormat="0" applyBorder="0" applyAlignment="0" applyProtection="0"/>
    <xf numFmtId="0" fontId="114" fillId="34" borderId="0" applyNumberFormat="0" applyBorder="0" applyAlignment="0" applyProtection="0"/>
    <xf numFmtId="0" fontId="11" fillId="46" borderId="0" applyNumberFormat="0" applyBorder="0" applyAlignment="0" applyProtection="0"/>
    <xf numFmtId="0" fontId="114" fillId="46" borderId="0" applyNumberFormat="0" applyBorder="0" applyAlignment="0" applyProtection="0"/>
    <xf numFmtId="0" fontId="4" fillId="0" borderId="0">
      <alignment horizontal="left"/>
      <protection/>
    </xf>
    <xf numFmtId="0" fontId="4" fillId="0" borderId="0">
      <alignment horizontal="left"/>
      <protection/>
    </xf>
    <xf numFmtId="37" fontId="91" fillId="0" borderId="0">
      <alignment/>
      <protection/>
    </xf>
    <xf numFmtId="0" fontId="4" fillId="0" borderId="0">
      <alignment horizontal="left"/>
      <protection/>
    </xf>
    <xf numFmtId="0" fontId="3" fillId="0" borderId="1" applyNumberFormat="0" applyFont="0" applyFill="0" applyBorder="0" applyAlignment="0">
      <protection/>
    </xf>
    <xf numFmtId="205" fontId="85" fillId="0" borderId="0">
      <alignment/>
      <protection/>
    </xf>
    <xf numFmtId="205" fontId="85" fillId="0" borderId="0">
      <alignment/>
      <protection/>
    </xf>
    <xf numFmtId="231" fontId="135" fillId="0" borderId="0">
      <alignment/>
      <protection/>
    </xf>
    <xf numFmtId="0" fontId="106" fillId="0" borderId="0">
      <alignment/>
      <protection/>
    </xf>
    <xf numFmtId="0" fontId="1" fillId="0" borderId="0">
      <alignment/>
      <protection/>
    </xf>
    <xf numFmtId="0" fontId="1" fillId="0" borderId="0">
      <alignment/>
      <protection/>
    </xf>
    <xf numFmtId="0" fontId="0" fillId="0" borderId="0">
      <alignment/>
      <protection/>
    </xf>
    <xf numFmtId="0" fontId="5" fillId="0" borderId="0">
      <alignment/>
      <protection/>
    </xf>
    <xf numFmtId="0" fontId="6" fillId="0" borderId="0">
      <alignment/>
      <protection/>
    </xf>
    <xf numFmtId="0" fontId="1"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0" fillId="0" borderId="0">
      <alignment/>
      <protection/>
    </xf>
    <xf numFmtId="0" fontId="5" fillId="0" borderId="0">
      <alignment/>
      <protection/>
    </xf>
    <xf numFmtId="0" fontId="212"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1"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0"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0" fillId="0" borderId="0">
      <alignment/>
      <protection/>
    </xf>
    <xf numFmtId="0" fontId="212"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212" fillId="0" borderId="0">
      <alignment/>
      <protection/>
    </xf>
    <xf numFmtId="0" fontId="0"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1" fillId="0" borderId="0">
      <alignment/>
      <protection/>
    </xf>
    <xf numFmtId="0" fontId="34"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2" fillId="0" borderId="0">
      <alignment/>
      <protection/>
    </xf>
    <xf numFmtId="0" fontId="0"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5" fillId="0" borderId="0">
      <alignment/>
      <protection/>
    </xf>
    <xf numFmtId="0" fontId="212" fillId="0" borderId="0">
      <alignment/>
      <protection/>
    </xf>
    <xf numFmtId="0" fontId="6"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8" fillId="0" borderId="0">
      <alignment/>
      <protection/>
    </xf>
    <xf numFmtId="0" fontId="5" fillId="0" borderId="0">
      <alignment/>
      <protection/>
    </xf>
    <xf numFmtId="0" fontId="5" fillId="0" borderId="0">
      <alignment/>
      <protection/>
    </xf>
    <xf numFmtId="0" fontId="38" fillId="0" borderId="0">
      <alignment/>
      <protection/>
    </xf>
    <xf numFmtId="0" fontId="5" fillId="0" borderId="0">
      <alignment/>
      <protection/>
    </xf>
    <xf numFmtId="0" fontId="38" fillId="0" borderId="0">
      <alignment/>
      <protection/>
    </xf>
    <xf numFmtId="0" fontId="5" fillId="0" borderId="0">
      <alignment/>
      <protection/>
    </xf>
    <xf numFmtId="0" fontId="38" fillId="0" borderId="0">
      <alignment/>
      <protection/>
    </xf>
    <xf numFmtId="0" fontId="34" fillId="0" borderId="0">
      <alignment/>
      <protection/>
    </xf>
    <xf numFmtId="0" fontId="34" fillId="0" borderId="0">
      <alignment/>
      <protection/>
    </xf>
    <xf numFmtId="0" fontId="38" fillId="0" borderId="0">
      <alignment/>
      <protection/>
    </xf>
    <xf numFmtId="0" fontId="5" fillId="0" borderId="0">
      <alignment/>
      <protection/>
    </xf>
    <xf numFmtId="0" fontId="5" fillId="0" borderId="0">
      <alignment/>
      <protection/>
    </xf>
    <xf numFmtId="0" fontId="1" fillId="0" borderId="0">
      <alignment/>
      <protection/>
    </xf>
    <xf numFmtId="0" fontId="34" fillId="0" borderId="0">
      <alignment/>
      <protection/>
    </xf>
    <xf numFmtId="0" fontId="38"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0" fontId="5"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4" fillId="0" borderId="0">
      <alignment/>
      <protection/>
    </xf>
    <xf numFmtId="0" fontId="34" fillId="0" borderId="0">
      <alignment/>
      <protection/>
    </xf>
    <xf numFmtId="0" fontId="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4" fillId="0" borderId="0">
      <alignment/>
      <protection/>
    </xf>
    <xf numFmtId="0" fontId="5" fillId="0" borderId="0">
      <alignment/>
      <protection/>
    </xf>
    <xf numFmtId="0" fontId="5" fillId="0" borderId="0">
      <alignment/>
      <protection/>
    </xf>
    <xf numFmtId="0" fontId="38" fillId="0" borderId="0">
      <alignment/>
      <protection/>
    </xf>
    <xf numFmtId="0" fontId="5" fillId="0" borderId="0">
      <alignment/>
      <protection/>
    </xf>
    <xf numFmtId="0" fontId="5" fillId="0" borderId="0">
      <alignment/>
      <protection/>
    </xf>
    <xf numFmtId="0" fontId="0" fillId="0" borderId="0">
      <alignment/>
      <protection/>
    </xf>
    <xf numFmtId="0" fontId="34"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1"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0" fontId="1" fillId="0" borderId="0">
      <alignment/>
      <protection/>
    </xf>
    <xf numFmtId="0" fontId="5" fillId="0" borderId="0">
      <alignment/>
      <protection/>
    </xf>
    <xf numFmtId="0" fontId="6" fillId="0" borderId="0">
      <alignment/>
      <protection/>
    </xf>
    <xf numFmtId="0" fontId="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0" fontId="3" fillId="0" borderId="0">
      <alignment/>
      <protection/>
    </xf>
    <xf numFmtId="0" fontId="6"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212"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4" fillId="0" borderId="0">
      <alignment/>
      <protection/>
    </xf>
    <xf numFmtId="0" fontId="6" fillId="0" borderId="0">
      <alignment/>
      <protection/>
    </xf>
    <xf numFmtId="0" fontId="6" fillId="0" borderId="0">
      <alignment/>
      <protection/>
    </xf>
    <xf numFmtId="0" fontId="3" fillId="0" borderId="0">
      <alignment vertical="center"/>
      <protection/>
    </xf>
    <xf numFmtId="0" fontId="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0"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38" fillId="0" borderId="0">
      <alignment/>
      <protection/>
    </xf>
    <xf numFmtId="0" fontId="5" fillId="0" borderId="0">
      <alignment/>
      <protection/>
    </xf>
    <xf numFmtId="0" fontId="5" fillId="0" borderId="0">
      <alignment/>
      <protection/>
    </xf>
    <xf numFmtId="0" fontId="3" fillId="0" borderId="0">
      <alignment vertical="center"/>
      <protection/>
    </xf>
    <xf numFmtId="0" fontId="5" fillId="0" borderId="0">
      <alignment/>
      <protection/>
    </xf>
    <xf numFmtId="0" fontId="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38" fillId="0" borderId="0">
      <alignment/>
      <protection/>
    </xf>
    <xf numFmtId="0" fontId="38" fillId="0" borderId="0">
      <alignment/>
      <protection/>
    </xf>
    <xf numFmtId="0" fontId="5" fillId="0" borderId="0">
      <alignment/>
      <protection/>
    </xf>
    <xf numFmtId="0" fontId="5" fillId="0" borderId="0">
      <alignment/>
      <protection/>
    </xf>
    <xf numFmtId="0" fontId="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8" fillId="0" borderId="0">
      <alignment/>
      <protection/>
    </xf>
    <xf numFmtId="0" fontId="10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38" fillId="0" borderId="0">
      <alignment/>
      <protection/>
    </xf>
    <xf numFmtId="0" fontId="38" fillId="0" borderId="0">
      <alignment/>
      <protection/>
    </xf>
    <xf numFmtId="0" fontId="5" fillId="0" borderId="0">
      <alignment/>
      <protection/>
    </xf>
    <xf numFmtId="0" fontId="5" fillId="0" borderId="0">
      <alignment/>
      <protection/>
    </xf>
    <xf numFmtId="0" fontId="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38" fillId="0" borderId="0">
      <alignment/>
      <protection/>
    </xf>
    <xf numFmtId="0" fontId="38" fillId="0" borderId="0">
      <alignment/>
      <protection/>
    </xf>
    <xf numFmtId="0" fontId="5" fillId="0" borderId="0">
      <alignment/>
      <protection/>
    </xf>
    <xf numFmtId="0" fontId="5" fillId="0" borderId="0">
      <alignment/>
      <protection/>
    </xf>
    <xf numFmtId="0" fontId="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38" fillId="0" borderId="0">
      <alignment/>
      <protection/>
    </xf>
    <xf numFmtId="0" fontId="38" fillId="0" borderId="0">
      <alignment/>
      <protection/>
    </xf>
    <xf numFmtId="0" fontId="5" fillId="0" borderId="0">
      <alignment/>
      <protection/>
    </xf>
    <xf numFmtId="0" fontId="5" fillId="0" borderId="0">
      <alignment/>
      <protection/>
    </xf>
    <xf numFmtId="0" fontId="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3"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vertical="top"/>
      <protection/>
    </xf>
    <xf numFmtId="0" fontId="5" fillId="0" borderId="0">
      <alignment/>
      <protection/>
    </xf>
    <xf numFmtId="0" fontId="5"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6" fillId="0" borderId="0">
      <alignment/>
      <protection/>
    </xf>
    <xf numFmtId="0" fontId="6" fillId="0" borderId="0">
      <alignment/>
      <protection/>
    </xf>
    <xf numFmtId="0" fontId="34" fillId="0" borderId="0">
      <alignment/>
      <protection/>
    </xf>
    <xf numFmtId="0" fontId="3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213"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6" fillId="0" borderId="0">
      <alignment/>
      <protection/>
    </xf>
    <xf numFmtId="0" fontId="5" fillId="0" borderId="0">
      <alignment/>
      <protection/>
    </xf>
    <xf numFmtId="0" fontId="1"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6" fillId="0" borderId="0">
      <alignment/>
      <protection/>
    </xf>
    <xf numFmtId="0" fontId="5" fillId="0" borderId="0">
      <alignment/>
      <protection/>
    </xf>
    <xf numFmtId="0" fontId="1" fillId="0" borderId="0">
      <alignment/>
      <protection/>
    </xf>
    <xf numFmtId="0" fontId="5"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6"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5" fillId="0" borderId="0">
      <alignment/>
      <protection/>
    </xf>
    <xf numFmtId="0" fontId="1" fillId="0" borderId="0">
      <alignment/>
      <protection/>
    </xf>
    <xf numFmtId="0" fontId="3" fillId="0" borderId="0">
      <alignment/>
      <protection/>
    </xf>
    <xf numFmtId="0" fontId="31" fillId="0" borderId="0">
      <alignment/>
      <protection/>
    </xf>
    <xf numFmtId="0" fontId="5" fillId="0" borderId="0">
      <alignment/>
      <protection/>
    </xf>
    <xf numFmtId="0" fontId="1" fillId="0" borderId="0">
      <alignment/>
      <protection/>
    </xf>
    <xf numFmtId="0" fontId="6"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1" fillId="0" borderId="0">
      <alignment/>
      <protection/>
    </xf>
    <xf numFmtId="0" fontId="5" fillId="0" borderId="0">
      <alignment/>
      <protection/>
    </xf>
    <xf numFmtId="0" fontId="34" fillId="0" borderId="0">
      <alignment/>
      <protection/>
    </xf>
    <xf numFmtId="0" fontId="1"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5"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5"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8"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33"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34" fillId="0" borderId="0">
      <alignment/>
      <protection/>
    </xf>
    <xf numFmtId="0" fontId="1" fillId="0" borderId="0">
      <alignment/>
      <protection/>
    </xf>
    <xf numFmtId="0" fontId="5" fillId="0" borderId="0">
      <alignment/>
      <protection/>
    </xf>
    <xf numFmtId="0" fontId="34" fillId="0" borderId="0">
      <alignment/>
      <protection/>
    </xf>
    <xf numFmtId="0" fontId="0" fillId="0" borderId="0">
      <alignment/>
      <protection/>
    </xf>
    <xf numFmtId="0" fontId="212" fillId="0" borderId="0">
      <alignment/>
      <protection/>
    </xf>
    <xf numFmtId="0" fontId="4" fillId="0" borderId="0">
      <alignment vertical="top"/>
      <protection/>
    </xf>
    <xf numFmtId="0" fontId="5" fillId="0" borderId="0">
      <alignment/>
      <protection/>
    </xf>
    <xf numFmtId="0" fontId="5" fillId="0" borderId="0">
      <alignment/>
      <protection/>
    </xf>
    <xf numFmtId="0" fontId="4" fillId="0" borderId="0">
      <alignment vertical="top"/>
      <protection/>
    </xf>
    <xf numFmtId="0" fontId="214" fillId="0" borderId="0">
      <alignment/>
      <protection/>
    </xf>
    <xf numFmtId="0" fontId="1" fillId="0" borderId="0">
      <alignment/>
      <protection/>
    </xf>
    <xf numFmtId="0" fontId="1" fillId="0" borderId="0">
      <alignment/>
      <protection/>
    </xf>
    <xf numFmtId="0" fontId="212"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0" fillId="0" borderId="0">
      <alignment/>
      <protection/>
    </xf>
    <xf numFmtId="0" fontId="212" fillId="0" borderId="0">
      <alignment/>
      <protection/>
    </xf>
    <xf numFmtId="0" fontId="34" fillId="0" borderId="0">
      <alignment/>
      <protection/>
    </xf>
    <xf numFmtId="0" fontId="34" fillId="0" borderId="0">
      <alignment/>
      <protection/>
    </xf>
    <xf numFmtId="0" fontId="212" fillId="0" borderId="0">
      <alignment/>
      <protection/>
    </xf>
    <xf numFmtId="0" fontId="34" fillId="0" borderId="0">
      <alignment/>
      <protection/>
    </xf>
    <xf numFmtId="0" fontId="212" fillId="0" borderId="0">
      <alignment/>
      <protection/>
    </xf>
    <xf numFmtId="0" fontId="6" fillId="0" borderId="0">
      <alignment/>
      <protection/>
    </xf>
    <xf numFmtId="0" fontId="34" fillId="0" borderId="0">
      <alignment/>
      <protection/>
    </xf>
    <xf numFmtId="0" fontId="6" fillId="0" borderId="0">
      <alignment/>
      <protection/>
    </xf>
    <xf numFmtId="0" fontId="34"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1" fillId="0" borderId="0">
      <alignment/>
      <protection/>
    </xf>
    <xf numFmtId="0" fontId="6" fillId="0" borderId="0">
      <alignment/>
      <protection/>
    </xf>
    <xf numFmtId="0" fontId="34" fillId="0" borderId="0">
      <alignment/>
      <protection/>
    </xf>
    <xf numFmtId="0" fontId="5" fillId="0" borderId="0">
      <alignment/>
      <protection/>
    </xf>
    <xf numFmtId="0" fontId="5" fillId="0" borderId="0">
      <alignment/>
      <protection/>
    </xf>
    <xf numFmtId="0" fontId="34" fillId="0" borderId="0">
      <alignment/>
      <protection/>
    </xf>
    <xf numFmtId="0" fontId="6" fillId="0" borderId="0">
      <alignment/>
      <protection/>
    </xf>
    <xf numFmtId="0" fontId="5" fillId="0" borderId="0">
      <alignment/>
      <protection/>
    </xf>
    <xf numFmtId="0" fontId="5" fillId="0" borderId="0">
      <alignment/>
      <protection/>
    </xf>
    <xf numFmtId="0" fontId="212" fillId="0" borderId="0">
      <alignment/>
      <protection/>
    </xf>
    <xf numFmtId="0" fontId="6" fillId="0" borderId="0">
      <alignment/>
      <protection/>
    </xf>
    <xf numFmtId="0" fontId="5" fillId="0" borderId="0">
      <alignment/>
      <protection/>
    </xf>
    <xf numFmtId="0" fontId="0" fillId="0" borderId="0">
      <alignment/>
      <protection/>
    </xf>
    <xf numFmtId="0" fontId="212"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0" fillId="0" borderId="0">
      <alignment/>
      <protection/>
    </xf>
    <xf numFmtId="0" fontId="212" fillId="0" borderId="0">
      <alignment/>
      <protection/>
    </xf>
    <xf numFmtId="0" fontId="4" fillId="0" borderId="0">
      <alignment vertical="top"/>
      <protection/>
    </xf>
    <xf numFmtId="0" fontId="1" fillId="0" borderId="0">
      <alignment/>
      <protection/>
    </xf>
    <xf numFmtId="0" fontId="5" fillId="0" borderId="0">
      <alignment/>
      <protection/>
    </xf>
    <xf numFmtId="0" fontId="0" fillId="0" borderId="0">
      <alignment/>
      <protection/>
    </xf>
    <xf numFmtId="0" fontId="1"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4" fillId="0" borderId="0">
      <alignment/>
      <protection/>
    </xf>
    <xf numFmtId="0" fontId="4" fillId="0" borderId="0">
      <alignment/>
      <protection/>
    </xf>
    <xf numFmtId="0" fontId="126" fillId="0" borderId="0">
      <alignment/>
      <protection/>
    </xf>
    <xf numFmtId="0" fontId="1" fillId="58" borderId="35" applyNumberFormat="0" applyFont="0" applyAlignment="0" applyProtection="0"/>
    <xf numFmtId="0" fontId="3" fillId="51" borderId="22" applyNumberFormat="0" applyFont="0" applyAlignment="0" applyProtection="0"/>
    <xf numFmtId="0" fontId="1" fillId="58" borderId="35" applyNumberFormat="0" applyFont="0" applyAlignment="0" applyProtection="0"/>
    <xf numFmtId="0" fontId="1" fillId="51" borderId="22" applyNumberFormat="0" applyFont="0" applyAlignment="0" applyProtection="0"/>
    <xf numFmtId="0" fontId="1" fillId="51" borderId="22" applyNumberFormat="0" applyFont="0" applyAlignment="0" applyProtection="0"/>
    <xf numFmtId="0" fontId="5" fillId="51" borderId="22" applyNumberFormat="0" applyFont="0" applyAlignment="0" applyProtection="0"/>
    <xf numFmtId="0" fontId="5" fillId="51" borderId="22" applyNumberFormat="0" applyFont="0" applyAlignment="0" applyProtection="0"/>
    <xf numFmtId="0" fontId="38" fillId="51" borderId="22" applyNumberFormat="0" applyFont="0" applyAlignment="0" applyProtection="0"/>
    <xf numFmtId="0" fontId="1" fillId="58" borderId="35" applyNumberFormat="0" applyFont="0" applyAlignment="0" applyProtection="0"/>
    <xf numFmtId="0" fontId="21" fillId="0" borderId="31" applyNumberFormat="0" applyFill="0" applyAlignment="0" applyProtection="0"/>
    <xf numFmtId="0" fontId="133" fillId="0" borderId="31" applyNumberFormat="0" applyFill="0" applyAlignment="0" applyProtection="0"/>
    <xf numFmtId="175" fontId="3" fillId="0" borderId="0" applyFont="0" applyFill="0" applyBorder="0" applyAlignment="0" applyProtection="0"/>
    <xf numFmtId="179" fontId="3" fillId="0" borderId="0" applyFont="0" applyFill="0" applyBorder="0" applyAlignment="0" applyProtection="0"/>
    <xf numFmtId="0" fontId="15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Font="0" applyFill="0" applyBorder="0" applyAlignment="0" applyProtection="0"/>
    <xf numFmtId="0" fontId="6" fillId="0" borderId="0">
      <alignment/>
      <protection/>
    </xf>
    <xf numFmtId="0" fontId="215" fillId="48" borderId="36" applyNumberFormat="0" applyAlignment="0" applyProtection="0"/>
    <xf numFmtId="0" fontId="93" fillId="2" borderId="16" applyNumberFormat="0" applyAlignment="0" applyProtection="0"/>
    <xf numFmtId="0" fontId="215" fillId="48" borderId="36" applyNumberFormat="0" applyAlignment="0" applyProtection="0"/>
    <xf numFmtId="0" fontId="94" fillId="2" borderId="16" applyNumberFormat="0" applyAlignment="0" applyProtection="0"/>
    <xf numFmtId="0" fontId="24" fillId="2" borderId="16" applyNumberFormat="0" applyAlignment="0" applyProtection="0"/>
    <xf numFmtId="0" fontId="24" fillId="2" borderId="16" applyNumberFormat="0" applyAlignment="0" applyProtection="0"/>
    <xf numFmtId="0" fontId="24" fillId="2" borderId="16" applyNumberFormat="0" applyAlignment="0" applyProtection="0"/>
    <xf numFmtId="0" fontId="121" fillId="2" borderId="16" applyNumberFormat="0" applyAlignment="0" applyProtection="0"/>
    <xf numFmtId="0" fontId="215" fillId="48" borderId="36" applyNumberFormat="0" applyAlignment="0" applyProtection="0"/>
    <xf numFmtId="0" fontId="7" fillId="53" borderId="0">
      <alignment/>
      <protection/>
    </xf>
    <xf numFmtId="9" fontId="1"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249" fontId="5" fillId="0" borderId="0" applyFont="0" applyFill="0" applyBorder="0" applyAlignment="0" applyProtection="0"/>
    <xf numFmtId="261" fontId="5" fillId="0" borderId="0" applyFont="0" applyFill="0" applyBorder="0" applyAlignment="0" applyProtection="0"/>
    <xf numFmtId="10" fontId="3" fillId="0" borderId="0" applyFont="0" applyFill="0" applyBorder="0" applyAlignment="0" applyProtection="0"/>
    <xf numFmtId="10" fontId="5" fillId="0" borderId="0" applyFont="0" applyFill="0" applyBorder="0" applyAlignment="0" applyProtection="0"/>
    <xf numFmtId="24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178" fontId="5" fillId="0" borderId="0" applyFont="0" applyFill="0" applyBorder="0" applyAlignment="0" applyProtection="0"/>
    <xf numFmtId="177" fontId="5" fillId="0" borderId="0" applyFont="0" applyFill="0" applyBorder="0" applyAlignment="0" applyProtection="0"/>
    <xf numFmtId="2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242" fontId="32" fillId="0" borderId="0" applyFill="0" applyBorder="0" applyAlignment="0">
      <protection/>
    </xf>
    <xf numFmtId="246" fontId="32" fillId="0" borderId="0" applyFill="0" applyBorder="0" applyAlignment="0">
      <protection/>
    </xf>
    <xf numFmtId="242" fontId="32" fillId="0" borderId="0" applyFill="0" applyBorder="0" applyAlignment="0">
      <protection/>
    </xf>
    <xf numFmtId="250" fontId="32" fillId="0" borderId="0" applyFill="0" applyBorder="0" applyAlignment="0">
      <protection/>
    </xf>
    <xf numFmtId="246" fontId="32" fillId="0" borderId="0" applyFill="0" applyBorder="0" applyAlignment="0">
      <protection/>
    </xf>
    <xf numFmtId="0" fontId="175" fillId="0" borderId="0">
      <alignment/>
      <protection/>
    </xf>
    <xf numFmtId="0" fontId="85" fillId="0" borderId="0" applyNumberFormat="0" applyFont="0" applyFill="0" applyBorder="0" applyAlignment="0" applyProtection="0"/>
    <xf numFmtId="0" fontId="176" fillId="0" borderId="33">
      <alignment horizontal="center"/>
      <protection/>
    </xf>
    <xf numFmtId="0" fontId="6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 fontId="136" fillId="57" borderId="37" applyNumberFormat="0" applyProtection="0">
      <alignment vertical="center"/>
    </xf>
    <xf numFmtId="4" fontId="137" fillId="57" borderId="37" applyNumberFormat="0" applyProtection="0">
      <alignment vertical="center"/>
    </xf>
    <xf numFmtId="4" fontId="44" fillId="57" borderId="37" applyNumberFormat="0" applyProtection="0">
      <alignment horizontal="left" vertical="center" indent="1"/>
    </xf>
    <xf numFmtId="4" fontId="44" fillId="59" borderId="0" applyNumberFormat="0" applyProtection="0">
      <alignment horizontal="left" vertical="center" indent="1"/>
    </xf>
    <xf numFmtId="4" fontId="44" fillId="40" borderId="37" applyNumberFormat="0" applyProtection="0">
      <alignment horizontal="right" vertical="center"/>
    </xf>
    <xf numFmtId="4" fontId="44" fillId="6" borderId="37" applyNumberFormat="0" applyProtection="0">
      <alignment horizontal="right" vertical="center"/>
    </xf>
    <xf numFmtId="4" fontId="44" fillId="19" borderId="37" applyNumberFormat="0" applyProtection="0">
      <alignment horizontal="right" vertical="center"/>
    </xf>
    <xf numFmtId="4" fontId="44" fillId="8" borderId="37" applyNumberFormat="0" applyProtection="0">
      <alignment horizontal="right" vertical="center"/>
    </xf>
    <xf numFmtId="4" fontId="44" fillId="25" borderId="37" applyNumberFormat="0" applyProtection="0">
      <alignment horizontal="right" vertical="center"/>
    </xf>
    <xf numFmtId="4" fontId="44" fillId="15" borderId="37" applyNumberFormat="0" applyProtection="0">
      <alignment horizontal="right" vertical="center"/>
    </xf>
    <xf numFmtId="4" fontId="44" fillId="60" borderId="37" applyNumberFormat="0" applyProtection="0">
      <alignment horizontal="right" vertical="center"/>
    </xf>
    <xf numFmtId="4" fontId="44" fillId="42" borderId="37" applyNumberFormat="0" applyProtection="0">
      <alignment horizontal="right" vertical="center"/>
    </xf>
    <xf numFmtId="4" fontId="44" fillId="61" borderId="37" applyNumberFormat="0" applyProtection="0">
      <alignment horizontal="right" vertical="center"/>
    </xf>
    <xf numFmtId="4" fontId="136" fillId="62" borderId="38" applyNumberFormat="0" applyProtection="0">
      <alignment horizontal="left" vertical="center" indent="1"/>
    </xf>
    <xf numFmtId="4" fontId="136" fillId="17" borderId="0" applyNumberFormat="0" applyProtection="0">
      <alignment horizontal="left" vertical="center" indent="1"/>
    </xf>
    <xf numFmtId="4" fontId="136" fillId="59" borderId="0" applyNumberFormat="0" applyProtection="0">
      <alignment horizontal="left" vertical="center" indent="1"/>
    </xf>
    <xf numFmtId="4" fontId="44" fillId="17" borderId="37" applyNumberFormat="0" applyProtection="0">
      <alignment horizontal="right" vertical="center"/>
    </xf>
    <xf numFmtId="4" fontId="138" fillId="17" borderId="0" applyNumberFormat="0" applyProtection="0">
      <alignment horizontal="left" vertical="center" indent="1"/>
    </xf>
    <xf numFmtId="4" fontId="138" fillId="59" borderId="0" applyNumberFormat="0" applyProtection="0">
      <alignment horizontal="left" vertical="center" indent="1"/>
    </xf>
    <xf numFmtId="4" fontId="44" fillId="63" borderId="37" applyNumberFormat="0" applyProtection="0">
      <alignment vertical="center"/>
    </xf>
    <xf numFmtId="4" fontId="139" fillId="63" borderId="37" applyNumberFormat="0" applyProtection="0">
      <alignment vertical="center"/>
    </xf>
    <xf numFmtId="4" fontId="136" fillId="17" borderId="39" applyNumberFormat="0" applyProtection="0">
      <alignment horizontal="left" vertical="center" indent="1"/>
    </xf>
    <xf numFmtId="4" fontId="44" fillId="63" borderId="37" applyNumberFormat="0" applyProtection="0">
      <alignment horizontal="right" vertical="center"/>
    </xf>
    <xf numFmtId="4" fontId="139" fillId="63" borderId="37" applyNumberFormat="0" applyProtection="0">
      <alignment horizontal="right" vertical="center"/>
    </xf>
    <xf numFmtId="4" fontId="136" fillId="17" borderId="37" applyNumberFormat="0" applyProtection="0">
      <alignment horizontal="left" vertical="center" indent="1"/>
    </xf>
    <xf numFmtId="4" fontId="140" fillId="54" borderId="39" applyNumberFormat="0" applyProtection="0">
      <alignment horizontal="left" vertical="center" indent="1"/>
    </xf>
    <xf numFmtId="4" fontId="141" fillId="63" borderId="37" applyNumberFormat="0" applyProtection="0">
      <alignment horizontal="right" vertical="center"/>
    </xf>
    <xf numFmtId="0" fontId="3" fillId="0" borderId="0">
      <alignment vertical="center"/>
      <protection/>
    </xf>
    <xf numFmtId="265" fontId="177"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78" fillId="0" borderId="2">
      <alignment horizontal="center"/>
      <protection locked="0"/>
    </xf>
    <xf numFmtId="0" fontId="5" fillId="64"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77" fillId="0" borderId="23"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78" fillId="0" borderId="0">
      <alignment/>
      <protection/>
    </xf>
    <xf numFmtId="0" fontId="179" fillId="0" borderId="0">
      <alignment/>
      <protection/>
    </xf>
    <xf numFmtId="0" fontId="92" fillId="0" borderId="0">
      <alignment/>
      <protection/>
    </xf>
    <xf numFmtId="0" fontId="92" fillId="0" borderId="0">
      <alignment/>
      <protection/>
    </xf>
    <xf numFmtId="0" fontId="5" fillId="0" borderId="40" applyNumberFormat="0" applyFont="0" applyFill="0" applyAlignment="0" applyProtection="0"/>
    <xf numFmtId="266" fontId="92" fillId="0" borderId="0" applyFont="0" applyFill="0" applyBorder="0" applyAlignment="0" applyProtection="0"/>
    <xf numFmtId="170" fontId="98"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2" fontId="5" fillId="0" borderId="0" applyFont="0" applyFill="0" applyBorder="0" applyAlignment="0" applyProtection="0"/>
    <xf numFmtId="0" fontId="77" fillId="0" borderId="24">
      <alignment horizontal="left" vertical="center"/>
      <protection/>
    </xf>
    <xf numFmtId="0" fontId="97" fillId="0" borderId="0">
      <alignment/>
      <protection/>
    </xf>
    <xf numFmtId="0" fontId="88" fillId="0" borderId="0">
      <alignment/>
      <protection/>
    </xf>
    <xf numFmtId="0" fontId="127" fillId="0" borderId="0">
      <alignment/>
      <protection/>
    </xf>
    <xf numFmtId="206" fontId="31"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32"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33" fontId="92" fillId="0" borderId="41">
      <alignment horizontal="right" vertical="center"/>
      <protection/>
    </xf>
    <xf numFmtId="267" fontId="4" fillId="0" borderId="41">
      <alignment horizontal="right" vertical="center"/>
      <protection/>
    </xf>
    <xf numFmtId="267" fontId="4"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33" fontId="92" fillId="0" borderId="41">
      <alignment horizontal="right" vertical="center"/>
      <protection/>
    </xf>
    <xf numFmtId="233" fontId="92"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169" fontId="4"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34" fontId="142" fillId="0" borderId="41">
      <alignment horizontal="right" vertical="center"/>
      <protection/>
    </xf>
    <xf numFmtId="169" fontId="4"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34" fontId="142" fillId="0" borderId="41">
      <alignment horizontal="right" vertical="center"/>
      <protection/>
    </xf>
    <xf numFmtId="268" fontId="4" fillId="0" borderId="41">
      <alignment horizontal="right" vertical="center"/>
      <protection/>
    </xf>
    <xf numFmtId="268" fontId="4" fillId="0" borderId="41">
      <alignment horizontal="right" vertical="center"/>
      <protection/>
    </xf>
    <xf numFmtId="169" fontId="4" fillId="0" borderId="41">
      <alignment horizontal="right" vertical="center"/>
      <protection/>
    </xf>
    <xf numFmtId="233" fontId="92" fillId="0" borderId="41">
      <alignment horizontal="right" vertical="center"/>
      <protection/>
    </xf>
    <xf numFmtId="234" fontId="142"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67" fontId="4" fillId="0" borderId="41">
      <alignment horizontal="right" vertical="center"/>
      <protection/>
    </xf>
    <xf numFmtId="267" fontId="4"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08" fontId="98" fillId="0" borderId="41">
      <alignment horizontal="right" vertical="center"/>
      <protection/>
    </xf>
    <xf numFmtId="233" fontId="92"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35" fontId="4"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69" fontId="4" fillId="0" borderId="42">
      <alignment horizontal="right" vertical="center"/>
      <protection/>
    </xf>
    <xf numFmtId="269" fontId="4" fillId="0" borderId="42">
      <alignment horizontal="right" vertical="center"/>
      <protection/>
    </xf>
    <xf numFmtId="236" fontId="143"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67" fontId="4"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6" fontId="31" fillId="0" borderId="41">
      <alignment horizontal="right" vertical="center"/>
      <protection/>
    </xf>
    <xf numFmtId="208" fontId="98" fillId="0" borderId="41">
      <alignment horizontal="right" vertical="center"/>
      <protection/>
    </xf>
    <xf numFmtId="267" fontId="4"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70" fontId="4" fillId="0" borderId="41">
      <alignment horizontal="right" vertical="center"/>
      <protection/>
    </xf>
    <xf numFmtId="270" fontId="4" fillId="0" borderId="41">
      <alignment horizontal="right" vertical="center"/>
      <protection/>
    </xf>
    <xf numFmtId="270" fontId="4"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69" fontId="4" fillId="0" borderId="42">
      <alignment horizontal="right" vertical="center"/>
      <protection/>
    </xf>
    <xf numFmtId="267" fontId="4"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71" fontId="92" fillId="0" borderId="42">
      <alignment horizontal="right" vertical="center"/>
      <protection/>
    </xf>
    <xf numFmtId="207" fontId="92" fillId="0" borderId="41">
      <alignment horizontal="right" vertical="center"/>
      <protection/>
    </xf>
    <xf numFmtId="207" fontId="92" fillId="0" borderId="41">
      <alignment horizontal="right" vertical="center"/>
      <protection/>
    </xf>
    <xf numFmtId="208" fontId="98" fillId="0" borderId="41">
      <alignment horizontal="right" vertical="center"/>
      <protection/>
    </xf>
    <xf numFmtId="267" fontId="4" fillId="0" borderId="41">
      <alignment horizontal="right" vertical="center"/>
      <protection/>
    </xf>
    <xf numFmtId="208" fontId="98" fillId="0" borderId="41">
      <alignment horizontal="right" vertical="center"/>
      <protection/>
    </xf>
    <xf numFmtId="208" fontId="98"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35" fontId="4"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6" fontId="31" fillId="0" borderId="41">
      <alignment horizontal="right" vertical="center"/>
      <protection/>
    </xf>
    <xf numFmtId="207" fontId="92" fillId="0" borderId="41">
      <alignment horizontal="right" vertical="center"/>
      <protection/>
    </xf>
    <xf numFmtId="207" fontId="92" fillId="0" borderId="41">
      <alignment horizontal="right" vertical="center"/>
      <protection/>
    </xf>
    <xf numFmtId="184" fontId="69" fillId="0" borderId="2">
      <alignment/>
      <protection hidden="1"/>
    </xf>
    <xf numFmtId="49" fontId="138" fillId="0" borderId="0" applyFill="0" applyBorder="0" applyAlignment="0">
      <protection/>
    </xf>
    <xf numFmtId="272" fontId="5" fillId="0" borderId="0" applyFill="0" applyBorder="0" applyAlignment="0">
      <protection/>
    </xf>
    <xf numFmtId="238" fontId="5" fillId="0" borderId="0" applyFill="0" applyBorder="0" applyAlignment="0">
      <protection/>
    </xf>
    <xf numFmtId="209" fontId="31" fillId="0" borderId="41">
      <alignment horizontal="center"/>
      <protection/>
    </xf>
    <xf numFmtId="221" fontId="98" fillId="0" borderId="41">
      <alignment horizontal="center"/>
      <protection/>
    </xf>
    <xf numFmtId="237" fontId="92" fillId="0" borderId="41">
      <alignment horizontal="center"/>
      <protection/>
    </xf>
    <xf numFmtId="0" fontId="34" fillId="0" borderId="0">
      <alignment vertical="center" wrapText="1"/>
      <protection locked="0"/>
    </xf>
    <xf numFmtId="0" fontId="128" fillId="0" borderId="43">
      <alignment/>
      <protection/>
    </xf>
    <xf numFmtId="0" fontId="128" fillId="0" borderId="43">
      <alignment/>
      <protection/>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8" fillId="0" borderId="0" applyNumberFormat="0" applyFill="0" applyBorder="0" applyAlignment="0" applyProtection="0"/>
    <xf numFmtId="3" fontId="180" fillId="0" borderId="44" applyNumberFormat="0" applyBorder="0" applyAlignment="0">
      <protection/>
    </xf>
    <xf numFmtId="0" fontId="181" fillId="0" borderId="0">
      <alignment horizontal="center" vertical="top"/>
      <protection/>
    </xf>
    <xf numFmtId="0" fontId="25" fillId="0" borderId="0" applyNumberFormat="0" applyFill="0" applyBorder="0" applyAlignment="0" applyProtection="0"/>
    <xf numFmtId="0" fontId="144" fillId="0" borderId="0" applyNumberFormat="0" applyFill="0" applyBorder="0" applyAlignment="0" applyProtection="0"/>
    <xf numFmtId="167" fontId="92" fillId="0" borderId="8" applyBorder="0">
      <alignment horizontal="center" vertical="center"/>
      <protection/>
    </xf>
    <xf numFmtId="0" fontId="13" fillId="2" borderId="6" applyNumberFormat="0" applyAlignment="0" applyProtection="0"/>
    <xf numFmtId="0" fontId="118" fillId="2" borderId="6" applyNumberFormat="0" applyAlignment="0" applyProtection="0"/>
    <xf numFmtId="0" fontId="216" fillId="0" borderId="0" applyNumberFormat="0" applyFill="0" applyBorder="0" applyAlignment="0" applyProtection="0"/>
    <xf numFmtId="0" fontId="25" fillId="0" borderId="0" applyNumberFormat="0" applyFill="0" applyBorder="0" applyAlignment="0" applyProtection="0"/>
    <xf numFmtId="0" fontId="21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44" fillId="0" borderId="0" applyNumberFormat="0" applyFill="0" applyBorder="0" applyAlignment="0" applyProtection="0"/>
    <xf numFmtId="0" fontId="216" fillId="0" borderId="0" applyNumberFormat="0" applyFill="0" applyBorder="0" applyAlignment="0" applyProtection="0"/>
    <xf numFmtId="0" fontId="26" fillId="0" borderId="45" applyNumberFormat="0" applyFill="0" applyAlignment="0" applyProtection="0"/>
    <xf numFmtId="0" fontId="145" fillId="0" borderId="45" applyNumberFormat="0" applyFill="0" applyAlignment="0" applyProtection="0"/>
    <xf numFmtId="0" fontId="16" fillId="8" borderId="0" applyNumberFormat="0" applyBorder="0" applyAlignment="0" applyProtection="0"/>
    <xf numFmtId="0" fontId="129" fillId="8" borderId="0" applyNumberFormat="0" applyBorder="0" applyAlignment="0" applyProtection="0"/>
    <xf numFmtId="0" fontId="217" fillId="0" borderId="46" applyNumberFormat="0" applyFill="0" applyAlignment="0" applyProtection="0"/>
    <xf numFmtId="0" fontId="3" fillId="0" borderId="40" applyNumberFormat="0" applyFont="0" applyFill="0" applyAlignment="0" applyProtection="0"/>
    <xf numFmtId="0" fontId="217" fillId="0" borderId="46"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99" fillId="0" borderId="45" applyNumberFormat="0" applyFill="0" applyAlignment="0" applyProtection="0"/>
    <xf numFmtId="0" fontId="22" fillId="57" borderId="0" applyNumberFormat="0" applyBorder="0" applyAlignment="0" applyProtection="0"/>
    <xf numFmtId="0" fontId="134" fillId="57" borderId="0" applyNumberFormat="0" applyBorder="0" applyAlignment="0" applyProtection="0"/>
    <xf numFmtId="0" fontId="36" fillId="0" borderId="47">
      <alignment horizontal="center"/>
      <protection/>
    </xf>
    <xf numFmtId="228" fontId="50" fillId="0" borderId="0" applyFont="0" applyFill="0" applyBorder="0" applyAlignment="0" applyProtection="0"/>
    <xf numFmtId="0" fontId="27" fillId="0" borderId="0" applyNumberFormat="0" applyFill="0" applyBorder="0" applyAlignment="0" applyProtection="0"/>
    <xf numFmtId="0" fontId="146" fillId="0" borderId="0" applyNumberFormat="0" applyFill="0" applyBorder="0" applyAlignment="0" applyProtection="0"/>
    <xf numFmtId="0" fontId="15" fillId="0" borderId="0" applyNumberFormat="0" applyFill="0" applyBorder="0" applyAlignment="0" applyProtection="0"/>
    <xf numFmtId="0" fontId="127" fillId="0" borderId="0" applyNumberFormat="0" applyFill="0" applyBorder="0" applyAlignment="0" applyProtection="0"/>
    <xf numFmtId="0" fontId="77" fillId="0" borderId="32">
      <alignment horizontal="center"/>
      <protection/>
    </xf>
    <xf numFmtId="1" fontId="173" fillId="0" borderId="48" applyBorder="0">
      <alignment horizontal="center" vertical="center"/>
      <protection/>
    </xf>
    <xf numFmtId="1" fontId="182" fillId="0" borderId="28" applyBorder="0">
      <alignment horizontal="center" vertical="center"/>
      <protection/>
    </xf>
    <xf numFmtId="210" fontId="31" fillId="0" borderId="0">
      <alignment/>
      <protection/>
    </xf>
    <xf numFmtId="171" fontId="98" fillId="0" borderId="0">
      <alignment/>
      <protection/>
    </xf>
    <xf numFmtId="238" fontId="92" fillId="0" borderId="0">
      <alignment/>
      <protection/>
    </xf>
    <xf numFmtId="211" fontId="31" fillId="0" borderId="1">
      <alignment/>
      <protection/>
    </xf>
    <xf numFmtId="167" fontId="98" fillId="0" borderId="1">
      <alignment/>
      <protection/>
    </xf>
    <xf numFmtId="239" fontId="92" fillId="0" borderId="1">
      <alignment/>
      <protection/>
    </xf>
    <xf numFmtId="0" fontId="183" fillId="0" borderId="0">
      <alignment/>
      <protection/>
    </xf>
    <xf numFmtId="0" fontId="183" fillId="0" borderId="0">
      <alignment/>
      <protection/>
    </xf>
    <xf numFmtId="2" fontId="184" fillId="0" borderId="28" applyBorder="0" applyAlignment="0">
      <protection/>
    </xf>
    <xf numFmtId="2" fontId="185" fillId="0" borderId="1" applyBorder="0">
      <alignment horizontal="right" vertical="center"/>
      <protection/>
    </xf>
    <xf numFmtId="2" fontId="186" fillId="0" borderId="49" applyNumberFormat="0" applyFill="0" applyBorder="0" applyAlignment="0" applyProtection="0"/>
    <xf numFmtId="2" fontId="187" fillId="0" borderId="0" applyBorder="0">
      <alignment horizontal="center" vertical="top"/>
      <protection/>
    </xf>
    <xf numFmtId="2" fontId="188" fillId="0" borderId="50" applyBorder="0">
      <alignment horizontal="left" vertical="center"/>
      <protection/>
    </xf>
    <xf numFmtId="5" fontId="147" fillId="65" borderId="12">
      <alignment vertical="top"/>
      <protection/>
    </xf>
    <xf numFmtId="0" fontId="100" fillId="66" borderId="1">
      <alignment horizontal="left" vertical="center"/>
      <protection/>
    </xf>
    <xf numFmtId="0" fontId="100" fillId="67" borderId="1">
      <alignment horizontal="left" vertical="center"/>
      <protection/>
    </xf>
    <xf numFmtId="0" fontId="109" fillId="66" borderId="1">
      <alignment horizontal="left" vertical="center"/>
      <protection/>
    </xf>
    <xf numFmtId="6" fontId="148" fillId="68" borderId="12">
      <alignment/>
      <protection/>
    </xf>
    <xf numFmtId="5" fontId="101" fillId="0" borderId="12">
      <alignment horizontal="left" vertical="top"/>
      <protection/>
    </xf>
    <xf numFmtId="5" fontId="130" fillId="0" borderId="12">
      <alignment horizontal="left" vertical="top"/>
      <protection/>
    </xf>
    <xf numFmtId="5" fontId="5" fillId="0" borderId="12">
      <alignment horizontal="left" vertical="top"/>
      <protection/>
    </xf>
    <xf numFmtId="0" fontId="149" fillId="69" borderId="0">
      <alignment horizontal="left" vertical="center"/>
      <protection/>
    </xf>
    <xf numFmtId="2" fontId="189" fillId="53" borderId="51" applyBorder="0">
      <alignment horizontal="right" vertical="center"/>
      <protection/>
    </xf>
    <xf numFmtId="2" fontId="131" fillId="0" borderId="0" applyBorder="0">
      <alignment horizontal="centerContinuous" vertical="center"/>
      <protection/>
    </xf>
    <xf numFmtId="5" fontId="37" fillId="0" borderId="17">
      <alignment horizontal="left" vertical="top"/>
      <protection/>
    </xf>
    <xf numFmtId="5" fontId="37" fillId="0" borderId="17">
      <alignment horizontal="left" vertical="top"/>
      <protection/>
    </xf>
    <xf numFmtId="5" fontId="5" fillId="0" borderId="17">
      <alignment horizontal="left" vertical="top"/>
      <protection/>
    </xf>
    <xf numFmtId="5" fontId="37" fillId="0" borderId="17">
      <alignment horizontal="left" vertical="top"/>
      <protection/>
    </xf>
    <xf numFmtId="0" fontId="102" fillId="0" borderId="17">
      <alignment horizontal="left" vertical="center"/>
      <protection/>
    </xf>
    <xf numFmtId="0" fontId="102" fillId="0" borderId="17">
      <alignment horizontal="left" vertical="center"/>
      <protection/>
    </xf>
    <xf numFmtId="0" fontId="5" fillId="0" borderId="17">
      <alignment horizontal="left" vertical="center"/>
      <protection/>
    </xf>
    <xf numFmtId="212" fontId="5" fillId="0" borderId="0" applyFont="0" applyFill="0" applyBorder="0" applyAlignment="0" applyProtection="0"/>
    <xf numFmtId="213" fontId="5" fillId="0" borderId="0" applyFont="0" applyFill="0" applyBorder="0" applyAlignment="0" applyProtection="0"/>
    <xf numFmtId="42" fontId="126" fillId="0" borderId="0" applyFont="0" applyFill="0" applyBorder="0" applyAlignment="0" applyProtection="0"/>
    <xf numFmtId="44" fontId="126" fillId="0" borderId="0" applyFont="0" applyFill="0" applyBorder="0" applyAlignment="0" applyProtection="0"/>
    <xf numFmtId="0" fontId="218" fillId="0" borderId="0" applyNumberFormat="0" applyFill="0" applyBorder="0" applyAlignment="0" applyProtection="0"/>
    <xf numFmtId="0" fontId="103" fillId="0" borderId="0" applyNumberFormat="0" applyFill="0" applyBorder="0" applyAlignment="0" applyProtection="0"/>
    <xf numFmtId="0" fontId="21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46" fillId="0" borderId="0" applyNumberFormat="0" applyFill="0" applyBorder="0" applyAlignment="0" applyProtection="0"/>
    <xf numFmtId="0" fontId="218" fillId="0" borderId="0" applyNumberFormat="0" applyFill="0" applyBorder="0" applyAlignment="0" applyProtection="0"/>
    <xf numFmtId="0" fontId="12" fillId="6" borderId="0" applyNumberFormat="0" applyBorder="0" applyAlignment="0" applyProtection="0"/>
    <xf numFmtId="0" fontId="116" fillId="6" borderId="0" applyNumberFormat="0" applyBorder="0" applyAlignment="0" applyProtection="0"/>
    <xf numFmtId="247" fontId="5" fillId="0" borderId="0" applyFont="0" applyFill="0" applyBorder="0" applyAlignment="0" applyProtection="0"/>
    <xf numFmtId="222" fontId="5" fillId="0" borderId="0" applyFont="0" applyFill="0" applyBorder="0" applyAlignment="0" applyProtection="0"/>
    <xf numFmtId="273" fontId="5" fillId="0" borderId="0" applyFont="0" applyFill="0" applyBorder="0" applyAlignment="0" applyProtection="0"/>
    <xf numFmtId="256" fontId="5" fillId="0" borderId="0" applyFont="0" applyFill="0" applyBorder="0" applyAlignment="0" applyProtection="0"/>
    <xf numFmtId="274" fontId="5" fillId="0" borderId="0" applyFont="0" applyFill="0" applyBorder="0" applyAlignment="0" applyProtection="0"/>
    <xf numFmtId="275" fontId="5" fillId="0" borderId="0" applyFont="0" applyFill="0" applyBorder="0" applyAlignment="0" applyProtection="0"/>
    <xf numFmtId="276" fontId="5" fillId="0" borderId="0" applyFont="0" applyFill="0" applyBorder="0" applyAlignment="0" applyProtection="0"/>
    <xf numFmtId="277" fontId="5" fillId="0" borderId="0" applyFont="0" applyFill="0" applyBorder="0" applyAlignment="0" applyProtection="0"/>
    <xf numFmtId="0" fontId="104" fillId="0" borderId="0" applyNumberFormat="0" applyFill="0" applyBorder="0" applyAlignment="0" applyProtection="0"/>
    <xf numFmtId="179" fontId="4" fillId="0" borderId="0" applyFont="0" applyFill="0" applyBorder="0" applyAlignment="0" applyProtection="0"/>
    <xf numFmtId="243" fontId="190" fillId="0" borderId="0" applyFont="0" applyFill="0" applyBorder="0" applyAlignment="0" applyProtection="0"/>
    <xf numFmtId="242" fontId="190" fillId="0" borderId="0" applyFont="0" applyFill="0" applyBorder="0" applyAlignment="0" applyProtection="0"/>
    <xf numFmtId="0" fontId="190" fillId="0" borderId="0">
      <alignment/>
      <protection/>
    </xf>
    <xf numFmtId="0" fontId="3" fillId="0" borderId="0" applyFont="0" applyFill="0" applyBorder="0" applyAlignment="0" applyProtection="0"/>
    <xf numFmtId="0" fontId="3" fillId="0" borderId="0" applyFont="0" applyFill="0" applyBorder="0" applyAlignment="0" applyProtection="0"/>
    <xf numFmtId="0" fontId="3" fillId="0" borderId="0">
      <alignment vertical="center"/>
      <protection/>
    </xf>
    <xf numFmtId="40" fontId="3" fillId="0" borderId="0" applyFont="0" applyFill="0" applyBorder="0" applyAlignment="0" applyProtection="0"/>
    <xf numFmtId="3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9" fontId="3" fillId="0" borderId="0" applyFont="0" applyFill="0" applyBorder="0" applyAlignment="0" applyProtection="0"/>
    <xf numFmtId="0" fontId="105" fillId="0" borderId="0">
      <alignment/>
      <protection/>
    </xf>
    <xf numFmtId="0" fontId="191" fillId="0" borderId="7">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06" fillId="0" borderId="0" applyFont="0" applyFill="0" applyBorder="0" applyAlignment="0" applyProtection="0"/>
    <xf numFmtId="0" fontId="106"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0" fontId="107" fillId="0" borderId="0">
      <alignment/>
      <protection/>
    </xf>
    <xf numFmtId="0" fontId="150" fillId="0" borderId="0">
      <alignment/>
      <protection/>
    </xf>
    <xf numFmtId="0" fontId="30" fillId="0" borderId="0">
      <alignment/>
      <protection/>
    </xf>
    <xf numFmtId="179" fontId="3" fillId="0" borderId="0" applyFont="0" applyFill="0" applyBorder="0" applyAlignment="0" applyProtection="0"/>
    <xf numFmtId="175" fontId="3" fillId="0" borderId="0" applyFont="0" applyFill="0" applyBorder="0" applyAlignment="0" applyProtection="0"/>
    <xf numFmtId="168" fontId="98" fillId="0" borderId="0" applyFont="0" applyFill="0" applyBorder="0" applyAlignment="0" applyProtection="0"/>
    <xf numFmtId="182" fontId="98" fillId="0" borderId="0" applyFont="0" applyFill="0" applyBorder="0" applyAlignment="0" applyProtection="0"/>
    <xf numFmtId="0" fontId="6" fillId="0" borderId="0">
      <alignment/>
      <protection/>
    </xf>
    <xf numFmtId="216" fontId="3" fillId="0" borderId="0" applyFont="0" applyFill="0" applyBorder="0" applyAlignment="0" applyProtection="0"/>
    <xf numFmtId="6" fontId="3" fillId="0" borderId="0" applyFont="0" applyFill="0" applyBorder="0" applyAlignment="0" applyProtection="0"/>
    <xf numFmtId="217" fontId="3" fillId="0" borderId="0" applyFont="0" applyFill="0" applyBorder="0" applyAlignment="0" applyProtection="0"/>
    <xf numFmtId="242" fontId="98" fillId="0" borderId="0" applyFont="0" applyFill="0" applyBorder="0" applyAlignment="0" applyProtection="0"/>
    <xf numFmtId="243" fontId="98" fillId="0" borderId="0" applyFont="0" applyFill="0" applyBorder="0" applyAlignment="0" applyProtection="0"/>
  </cellStyleXfs>
  <cellXfs count="143">
    <xf numFmtId="0" fontId="0" fillId="0" borderId="0" xfId="0" applyAlignment="1">
      <alignment/>
    </xf>
    <xf numFmtId="0" fontId="3" fillId="0" borderId="1" xfId="0" applyFont="1" applyFill="1" applyBorder="1" applyAlignment="1">
      <alignment horizontal="center" vertical="center" wrapText="1"/>
    </xf>
    <xf numFmtId="0" fontId="3" fillId="0" borderId="1" xfId="2962" applyFont="1" applyFill="1" applyBorder="1" applyAlignment="1">
      <alignment horizontal="center" vertical="center" wrapText="1"/>
      <protection/>
    </xf>
    <xf numFmtId="0" fontId="3" fillId="53" borderId="1" xfId="2962" applyFont="1" applyFill="1" applyBorder="1" applyAlignment="1">
      <alignment horizontal="center" vertical="center" wrapText="1"/>
      <protection/>
    </xf>
    <xf numFmtId="0" fontId="3" fillId="53" borderId="0" xfId="0" applyFont="1" applyFill="1" applyAlignment="1">
      <alignment/>
    </xf>
    <xf numFmtId="0" fontId="0" fillId="0" borderId="0" xfId="0" applyAlignment="1">
      <alignment/>
    </xf>
    <xf numFmtId="0" fontId="7" fillId="0" borderId="0" xfId="0" applyFont="1" applyAlignment="1">
      <alignment/>
    </xf>
    <xf numFmtId="0" fontId="145" fillId="0" borderId="0" xfId="0" applyFont="1" applyAlignment="1">
      <alignment/>
    </xf>
    <xf numFmtId="0" fontId="9" fillId="53" borderId="0" xfId="0" applyFont="1" applyFill="1" applyAlignment="1">
      <alignment horizontal="left"/>
    </xf>
    <xf numFmtId="0" fontId="0" fillId="0" borderId="0" xfId="0" applyFont="1" applyAlignment="1">
      <alignment/>
    </xf>
    <xf numFmtId="0" fontId="0" fillId="70" borderId="0" xfId="0" applyFill="1" applyAlignment="1">
      <alignment/>
    </xf>
    <xf numFmtId="0" fontId="3" fillId="70" borderId="0" xfId="0" applyFont="1" applyFill="1" applyAlignment="1">
      <alignment/>
    </xf>
    <xf numFmtId="2" fontId="0" fillId="0" borderId="0" xfId="0" applyNumberFormat="1" applyAlignment="1">
      <alignment/>
    </xf>
    <xf numFmtId="1" fontId="3" fillId="53" borderId="1" xfId="0" applyNumberFormat="1" applyFont="1" applyFill="1" applyBorder="1" applyAlignment="1">
      <alignment horizontal="center" vertical="center" wrapText="1"/>
    </xf>
    <xf numFmtId="0" fontId="3" fillId="0" borderId="1" xfId="2136" applyFont="1" applyFill="1" applyBorder="1" applyAlignment="1">
      <alignment horizontal="center" vertical="center" wrapText="1"/>
      <protection/>
    </xf>
    <xf numFmtId="170" fontId="3" fillId="0" borderId="1" xfId="0" applyNumberFormat="1" applyFont="1" applyFill="1" applyBorder="1" applyAlignment="1">
      <alignment horizontal="center" vertical="center" wrapText="1"/>
    </xf>
    <xf numFmtId="0" fontId="7" fillId="0" borderId="0" xfId="0" applyFont="1" applyAlignment="1">
      <alignment wrapText="1"/>
    </xf>
    <xf numFmtId="0" fontId="99" fillId="0" borderId="0" xfId="0" applyFont="1" applyAlignment="1">
      <alignment wrapText="1"/>
    </xf>
    <xf numFmtId="0" fontId="145" fillId="0" borderId="0" xfId="0" applyFont="1" applyAlignment="1">
      <alignment/>
    </xf>
    <xf numFmtId="0" fontId="7" fillId="0" borderId="0" xfId="0" applyFont="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99" fillId="0" borderId="1" xfId="0" applyFont="1" applyBorder="1" applyAlignment="1">
      <alignment horizontal="center" vertical="center" wrapText="1"/>
    </xf>
    <xf numFmtId="0" fontId="99" fillId="0" borderId="1" xfId="0" applyFont="1" applyBorder="1" applyAlignment="1">
      <alignment horizontal="left" vertical="center" wrapText="1"/>
    </xf>
    <xf numFmtId="0" fontId="145" fillId="0" borderId="0" xfId="0" applyFont="1" applyAlignment="1">
      <alignment horizontal="left"/>
    </xf>
    <xf numFmtId="0" fontId="145" fillId="0" borderId="0" xfId="0" applyFont="1" applyAlignment="1">
      <alignment/>
    </xf>
    <xf numFmtId="0" fontId="145" fillId="0" borderId="0" xfId="0" applyFont="1" applyAlignment="1">
      <alignment horizontal="left"/>
    </xf>
    <xf numFmtId="278" fontId="99"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2" fontId="99" fillId="0" borderId="1" xfId="0" applyNumberFormat="1" applyFont="1" applyBorder="1" applyAlignment="1">
      <alignment horizontal="center" vertical="center" wrapText="1"/>
    </xf>
    <xf numFmtId="2" fontId="99" fillId="0" borderId="1" xfId="0" applyNumberFormat="1" applyFont="1" applyBorder="1" applyAlignment="1">
      <alignment horizontal="left" vertical="center" wrapText="1"/>
    </xf>
    <xf numFmtId="2" fontId="7" fillId="0" borderId="0" xfId="0" applyNumberFormat="1" applyFont="1" applyAlignment="1">
      <alignment/>
    </xf>
    <xf numFmtId="0" fontId="7" fillId="0" borderId="0" xfId="0" applyFont="1" applyAlignment="1">
      <alignment horizontal="center" vertical="center" wrapText="1"/>
    </xf>
    <xf numFmtId="0" fontId="3" fillId="53" borderId="0" xfId="0" applyFont="1" applyFill="1" applyAlignment="1">
      <alignment horizontal="center" vertical="center" wrapText="1"/>
    </xf>
    <xf numFmtId="0" fontId="99" fillId="0" borderId="0" xfId="0" applyFont="1" applyAlignment="1">
      <alignment horizontal="center" vertical="center" wrapText="1"/>
    </xf>
    <xf numFmtId="0" fontId="99" fillId="0" borderId="0" xfId="0" applyFont="1" applyAlignment="1">
      <alignment horizontal="left" vertical="center" wrapText="1"/>
    </xf>
    <xf numFmtId="0" fontId="99" fillId="0" borderId="1" xfId="0" applyFont="1" applyBorder="1" applyAlignment="1">
      <alignment vertical="center" wrapText="1"/>
    </xf>
    <xf numFmtId="0" fontId="99" fillId="0" borderId="0" xfId="0" applyFont="1" applyAlignment="1">
      <alignment vertical="center" wrapText="1"/>
    </xf>
    <xf numFmtId="0" fontId="9" fillId="53" borderId="0" xfId="0" applyFont="1" applyFill="1" applyAlignment="1">
      <alignment vertical="center" wrapText="1"/>
    </xf>
    <xf numFmtId="2" fontId="99" fillId="0" borderId="1" xfId="0" applyNumberFormat="1" applyFont="1" applyBorder="1" applyAlignment="1">
      <alignment vertical="center" wrapText="1"/>
    </xf>
    <xf numFmtId="2" fontId="7" fillId="0" borderId="0" xfId="0" applyNumberFormat="1" applyFont="1" applyAlignment="1">
      <alignment horizontal="center" vertical="center" wrapText="1"/>
    </xf>
    <xf numFmtId="0" fontId="99" fillId="0" borderId="0" xfId="0" applyFont="1" applyAlignment="1">
      <alignment horizontal="center" vertical="center" wrapText="1"/>
    </xf>
    <xf numFmtId="0" fontId="99" fillId="0" borderId="0" xfId="0" applyFont="1" applyAlignment="1">
      <alignment horizontal="center" wrapText="1"/>
    </xf>
    <xf numFmtId="1" fontId="99" fillId="0" borderId="1" xfId="0" applyNumberFormat="1" applyFont="1" applyBorder="1" applyAlignment="1">
      <alignment vertical="center" wrapText="1"/>
    </xf>
    <xf numFmtId="1" fontId="99" fillId="0" borderId="1" xfId="0" applyNumberFormat="1" applyFont="1" applyBorder="1" applyAlignment="1">
      <alignment horizontal="center" vertical="center" wrapText="1"/>
    </xf>
    <xf numFmtId="0" fontId="146" fillId="70" borderId="0" xfId="0" applyFont="1" applyFill="1" applyAlignment="1">
      <alignment horizontal="center" vertical="center" wrapText="1"/>
    </xf>
    <xf numFmtId="0" fontId="9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53" borderId="1" xfId="2136" applyFont="1" applyFill="1" applyBorder="1" applyAlignment="1">
      <alignment horizontal="center" vertical="center" wrapText="1"/>
      <protection/>
    </xf>
    <xf numFmtId="0" fontId="7" fillId="70" borderId="1" xfId="0" applyFont="1" applyFill="1" applyBorder="1" applyAlignment="1">
      <alignment horizontal="center" vertical="center" wrapText="1"/>
    </xf>
    <xf numFmtId="2" fontId="7" fillId="70" borderId="1" xfId="0" applyNumberFormat="1" applyFont="1" applyFill="1" applyBorder="1" applyAlignment="1">
      <alignment horizontal="center" vertical="center" wrapText="1"/>
    </xf>
    <xf numFmtId="0" fontId="3" fillId="70" borderId="1" xfId="2962" applyFont="1" applyFill="1" applyBorder="1" applyAlignment="1">
      <alignment horizontal="center" vertical="center" wrapText="1"/>
      <protection/>
    </xf>
    <xf numFmtId="0" fontId="7" fillId="70" borderId="0" xfId="0" applyFont="1" applyFill="1" applyAlignment="1">
      <alignment horizontal="center" vertical="center" wrapText="1"/>
    </xf>
    <xf numFmtId="0" fontId="7" fillId="70" borderId="0" xfId="0" applyFont="1" applyFill="1" applyAlignment="1">
      <alignment horizontal="center" vertical="center" wrapText="1"/>
    </xf>
    <xf numFmtId="0" fontId="7" fillId="70" borderId="1" xfId="0" applyFont="1" applyFill="1" applyBorder="1" applyAlignment="1">
      <alignment horizontal="center" vertical="center" wrapText="1"/>
    </xf>
    <xf numFmtId="0" fontId="7" fillId="0" borderId="0" xfId="0" applyFont="1" applyAlignment="1">
      <alignment vertical="center" wrapText="1"/>
    </xf>
    <xf numFmtId="2" fontId="99" fillId="0" borderId="1" xfId="0" applyNumberFormat="1" applyFont="1" applyFill="1" applyBorder="1" applyAlignment="1">
      <alignment horizontal="center" vertical="center" wrapText="1"/>
    </xf>
    <xf numFmtId="0" fontId="99" fillId="0" borderId="1" xfId="0" applyFont="1" applyFill="1" applyBorder="1" applyAlignment="1">
      <alignment wrapText="1"/>
    </xf>
    <xf numFmtId="2" fontId="7" fillId="0" borderId="1" xfId="0" applyNumberFormat="1" applyFont="1" applyFill="1" applyBorder="1" applyAlignment="1">
      <alignment horizontal="center" vertical="center" wrapText="1"/>
    </xf>
    <xf numFmtId="0" fontId="99" fillId="0" borderId="1" xfId="0" applyFont="1" applyFill="1" applyBorder="1" applyAlignment="1">
      <alignment horizontal="center" wrapText="1"/>
    </xf>
    <xf numFmtId="2" fontId="99" fillId="0" borderId="1" xfId="0" applyNumberFormat="1" applyFont="1" applyFill="1" applyBorder="1" applyAlignment="1">
      <alignment wrapText="1"/>
    </xf>
    <xf numFmtId="2" fontId="99" fillId="0" borderId="1" xfId="0" applyNumberFormat="1" applyFont="1" applyFill="1" applyBorder="1" applyAlignment="1">
      <alignment horizontal="center" wrapText="1"/>
    </xf>
    <xf numFmtId="0" fontId="145" fillId="0" borderId="0" xfId="0" applyFont="1" applyAlignment="1">
      <alignment wrapText="1"/>
    </xf>
    <xf numFmtId="0" fontId="0" fillId="0" borderId="0" xfId="0" applyAlignment="1">
      <alignment wrapText="1"/>
    </xf>
    <xf numFmtId="2" fontId="0" fillId="0" borderId="0" xfId="0" applyNumberFormat="1" applyAlignment="1">
      <alignment wrapText="1"/>
    </xf>
    <xf numFmtId="0" fontId="7" fillId="71" borderId="0" xfId="0" applyFont="1" applyFill="1" applyAlignment="1">
      <alignment wrapText="1"/>
    </xf>
    <xf numFmtId="0" fontId="3" fillId="71" borderId="0" xfId="0" applyFont="1" applyFill="1" applyAlignment="1">
      <alignment wrapText="1"/>
    </xf>
    <xf numFmtId="0" fontId="0" fillId="71" borderId="0" xfId="0" applyFill="1" applyAlignment="1">
      <alignment wrapText="1"/>
    </xf>
    <xf numFmtId="0" fontId="99" fillId="71" borderId="0" xfId="0" applyFont="1" applyFill="1" applyAlignment="1">
      <alignment wrapText="1"/>
    </xf>
    <xf numFmtId="0" fontId="7" fillId="72" borderId="0" xfId="0" applyFont="1" applyFill="1" applyAlignment="1">
      <alignment horizontal="center" vertical="center" wrapText="1"/>
    </xf>
    <xf numFmtId="0" fontId="7" fillId="71" borderId="0" xfId="0" applyFont="1" applyFill="1" applyAlignment="1">
      <alignment horizontal="center" vertical="center" wrapText="1"/>
    </xf>
    <xf numFmtId="0" fontId="0" fillId="0" borderId="1" xfId="0" applyFill="1" applyBorder="1" applyAlignment="1">
      <alignment wrapText="1"/>
    </xf>
    <xf numFmtId="0" fontId="214" fillId="0" borderId="1" xfId="0" applyFont="1" applyFill="1" applyBorder="1" applyAlignment="1">
      <alignment horizontal="center" vertical="center" wrapText="1"/>
    </xf>
    <xf numFmtId="0" fontId="7" fillId="72" borderId="1" xfId="0" applyFont="1" applyFill="1" applyBorder="1" applyAlignment="1">
      <alignment horizontal="center" vertical="center" wrapText="1"/>
    </xf>
    <xf numFmtId="49" fontId="3" fillId="72" borderId="1" xfId="0" applyNumberFormat="1" applyFont="1" applyFill="1" applyBorder="1" applyAlignment="1">
      <alignment horizontal="center" vertical="center" wrapText="1"/>
    </xf>
    <xf numFmtId="2" fontId="7" fillId="72" borderId="1" xfId="0" applyNumberFormat="1" applyFont="1" applyFill="1" applyBorder="1" applyAlignment="1">
      <alignment horizontal="center" vertical="center" wrapText="1"/>
    </xf>
    <xf numFmtId="0" fontId="3" fillId="72" borderId="1" xfId="2962" applyFont="1" applyFill="1" applyBorder="1" applyAlignment="1">
      <alignment horizontal="center" vertical="center" wrapText="1"/>
      <protection/>
    </xf>
    <xf numFmtId="0" fontId="7" fillId="72" borderId="0" xfId="0" applyFont="1" applyFill="1" applyAlignment="1">
      <alignment wrapText="1"/>
    </xf>
    <xf numFmtId="0" fontId="7" fillId="72" borderId="1" xfId="0" applyFont="1" applyFill="1" applyBorder="1" applyAlignment="1" quotePrefix="1">
      <alignment horizontal="center" vertical="center" wrapText="1"/>
    </xf>
    <xf numFmtId="0" fontId="3" fillId="72" borderId="0" xfId="0" applyFont="1" applyFill="1" applyAlignment="1">
      <alignment wrapText="1"/>
    </xf>
    <xf numFmtId="0" fontId="214" fillId="72" borderId="1" xfId="0" applyFont="1" applyFill="1" applyBorder="1" applyAlignment="1">
      <alignment horizontal="center" vertical="center" wrapText="1"/>
    </xf>
    <xf numFmtId="0" fontId="7" fillId="72" borderId="0" xfId="0" applyFont="1" applyFill="1" applyAlignment="1">
      <alignment vertical="center" wrapText="1"/>
    </xf>
    <xf numFmtId="0" fontId="3" fillId="72" borderId="1" xfId="0" applyNumberFormat="1" applyFont="1" applyFill="1" applyBorder="1" applyAlignment="1">
      <alignment horizontal="center" vertical="center" wrapText="1"/>
    </xf>
    <xf numFmtId="0" fontId="0" fillId="72" borderId="0" xfId="0" applyFill="1" applyAlignment="1">
      <alignment wrapText="1"/>
    </xf>
    <xf numFmtId="0" fontId="99" fillId="72" borderId="0" xfId="0" applyFont="1" applyFill="1" applyAlignment="1">
      <alignment wrapText="1"/>
    </xf>
    <xf numFmtId="0" fontId="7" fillId="71" borderId="1" xfId="0" applyFont="1" applyFill="1" applyBorder="1" applyAlignment="1">
      <alignment horizontal="center" vertical="center" wrapText="1"/>
    </xf>
    <xf numFmtId="2" fontId="7" fillId="71" borderId="1" xfId="0" applyNumberFormat="1" applyFont="1" applyFill="1" applyBorder="1" applyAlignment="1">
      <alignment horizontal="center" vertical="center" wrapText="1"/>
    </xf>
    <xf numFmtId="0" fontId="7" fillId="71" borderId="1" xfId="0" applyFont="1" applyFill="1" applyBorder="1" applyAlignment="1">
      <alignment vertical="center" wrapText="1"/>
    </xf>
    <xf numFmtId="49" fontId="3" fillId="71" borderId="1" xfId="0" applyNumberFormat="1" applyFont="1" applyFill="1" applyBorder="1" applyAlignment="1">
      <alignment horizontal="center" vertical="center" wrapText="1"/>
    </xf>
    <xf numFmtId="0" fontId="3" fillId="71" borderId="1" xfId="0" applyFont="1" applyFill="1" applyBorder="1" applyAlignment="1">
      <alignment vertical="center" wrapText="1"/>
    </xf>
    <xf numFmtId="0" fontId="7" fillId="71" borderId="1" xfId="0" applyFont="1" applyFill="1" applyBorder="1" applyAlignment="1" quotePrefix="1">
      <alignment horizontal="center" vertical="center" wrapText="1"/>
    </xf>
    <xf numFmtId="0" fontId="3" fillId="71" borderId="1" xfId="2962" applyFont="1" applyFill="1" applyBorder="1" applyAlignment="1">
      <alignment horizontal="center" vertical="center" wrapText="1"/>
      <protection/>
    </xf>
    <xf numFmtId="0" fontId="214" fillId="71" borderId="1" xfId="0" applyFont="1" applyFill="1" applyBorder="1" applyAlignment="1">
      <alignment horizontal="center" vertical="center" wrapText="1"/>
    </xf>
    <xf numFmtId="0" fontId="3" fillId="71" borderId="1" xfId="0" applyNumberFormat="1" applyFont="1" applyFill="1" applyBorder="1" applyAlignment="1">
      <alignment horizontal="center" vertical="center" wrapText="1"/>
    </xf>
    <xf numFmtId="0" fontId="7" fillId="0" borderId="0" xfId="0" applyFont="1" applyAlignment="1">
      <alignment vertical="center" wrapText="1"/>
    </xf>
    <xf numFmtId="0" fontId="99" fillId="0" borderId="0" xfId="0" applyFont="1" applyAlignment="1">
      <alignment vertical="center" wrapText="1"/>
    </xf>
    <xf numFmtId="0" fontId="7" fillId="71" borderId="0" xfId="0" applyFont="1" applyFill="1" applyAlignment="1">
      <alignment vertical="center" wrapText="1"/>
    </xf>
    <xf numFmtId="0" fontId="99" fillId="72" borderId="0" xfId="0" applyFont="1" applyFill="1" applyAlignment="1">
      <alignment vertical="center" wrapText="1"/>
    </xf>
    <xf numFmtId="0" fontId="7" fillId="72" borderId="0" xfId="0" applyFont="1" applyFill="1" applyAlignment="1">
      <alignment vertical="center" wrapText="1"/>
    </xf>
    <xf numFmtId="0" fontId="3" fillId="71" borderId="0" xfId="0" applyFont="1" applyFill="1" applyAlignment="1">
      <alignment vertical="center" wrapText="1"/>
    </xf>
    <xf numFmtId="0" fontId="145" fillId="0" borderId="0" xfId="0" applyFont="1" applyAlignment="1">
      <alignment vertical="center" wrapText="1"/>
    </xf>
    <xf numFmtId="0" fontId="3" fillId="72" borderId="0" xfId="0" applyFont="1" applyFill="1" applyAlignment="1">
      <alignment vertical="center" wrapText="1"/>
    </xf>
    <xf numFmtId="0" fontId="7" fillId="71" borderId="0" xfId="0" applyFont="1" applyFill="1" applyAlignment="1">
      <alignment vertical="center" wrapText="1"/>
    </xf>
    <xf numFmtId="0" fontId="99" fillId="71" borderId="0" xfId="0" applyFont="1" applyFill="1" applyAlignment="1">
      <alignment vertical="center" wrapText="1"/>
    </xf>
    <xf numFmtId="0" fontId="9" fillId="72" borderId="0" xfId="0" applyFont="1" applyFill="1" applyAlignment="1">
      <alignment vertical="center" wrapText="1"/>
    </xf>
    <xf numFmtId="0" fontId="7" fillId="73" borderId="1" xfId="0" applyFont="1" applyFill="1" applyBorder="1" applyAlignment="1">
      <alignment horizontal="center" vertical="center" wrapText="1"/>
    </xf>
    <xf numFmtId="0" fontId="7" fillId="73" borderId="0" xfId="0" applyFont="1" applyFill="1" applyAlignment="1">
      <alignment horizontal="center" vertical="center" wrapText="1"/>
    </xf>
    <xf numFmtId="0" fontId="7" fillId="73" borderId="1" xfId="0" applyFont="1" applyFill="1" applyBorder="1" applyAlignment="1">
      <alignment horizontal="center" vertical="center" wrapText="1"/>
    </xf>
    <xf numFmtId="0" fontId="3" fillId="73" borderId="1" xfId="2962" applyFont="1" applyFill="1" applyBorder="1" applyAlignment="1">
      <alignment horizontal="center" vertical="center" wrapText="1"/>
      <protection/>
    </xf>
    <xf numFmtId="0" fontId="0" fillId="73" borderId="1" xfId="0" applyFill="1" applyBorder="1" applyAlignment="1">
      <alignment wrapText="1"/>
    </xf>
    <xf numFmtId="0" fontId="7" fillId="73" borderId="0" xfId="0" applyFont="1" applyFill="1" applyAlignment="1">
      <alignment vertical="center" wrapText="1"/>
    </xf>
    <xf numFmtId="0" fontId="7" fillId="73" borderId="0" xfId="0" applyFont="1" applyFill="1" applyAlignment="1">
      <alignment wrapText="1"/>
    </xf>
    <xf numFmtId="0" fontId="3" fillId="72" borderId="1" xfId="0" applyFont="1" applyFill="1" applyBorder="1" applyAlignment="1">
      <alignment horizontal="center" vertical="center" wrapText="1"/>
    </xf>
    <xf numFmtId="0" fontId="3" fillId="72" borderId="0" xfId="0" applyFont="1" applyFill="1" applyAlignment="1">
      <alignment horizontal="center" vertical="center" wrapText="1"/>
    </xf>
    <xf numFmtId="0" fontId="192" fillId="72" borderId="0" xfId="0" applyFont="1" applyFill="1" applyAlignment="1">
      <alignment vertical="center" wrapText="1"/>
    </xf>
    <xf numFmtId="0" fontId="2" fillId="72" borderId="52" xfId="0" applyFont="1" applyFill="1" applyBorder="1" applyAlignment="1">
      <alignment horizontal="center" vertical="center" wrapText="1"/>
    </xf>
    <xf numFmtId="0" fontId="193" fillId="72" borderId="0" xfId="0" applyFont="1" applyFill="1" applyAlignment="1">
      <alignment horizontal="center" vertical="center" wrapText="1"/>
    </xf>
    <xf numFmtId="0" fontId="3" fillId="71" borderId="1" xfId="0" applyFont="1" applyFill="1" applyBorder="1" applyAlignment="1">
      <alignment horizontal="center" vertical="center" wrapText="1"/>
    </xf>
    <xf numFmtId="2" fontId="3" fillId="71" borderId="1" xfId="0" applyNumberFormat="1" applyFont="1" applyFill="1" applyBorder="1" applyAlignment="1">
      <alignment horizontal="center" vertical="center" wrapText="1"/>
    </xf>
    <xf numFmtId="0" fontId="192" fillId="71" borderId="0" xfId="0" applyFont="1" applyFill="1" applyAlignment="1">
      <alignment vertical="center" wrapText="1"/>
    </xf>
    <xf numFmtId="0" fontId="3" fillId="71" borderId="0" xfId="0" applyFont="1" applyFill="1" applyAlignment="1">
      <alignment horizontal="center" vertical="center" wrapText="1"/>
    </xf>
    <xf numFmtId="0" fontId="9" fillId="71" borderId="0" xfId="0" applyFont="1" applyFill="1" applyAlignment="1">
      <alignment vertical="center" wrapText="1"/>
    </xf>
    <xf numFmtId="0" fontId="7" fillId="71" borderId="0" xfId="0" applyFont="1" applyFill="1" applyAlignment="1">
      <alignment horizontal="center" vertical="center" wrapText="1"/>
    </xf>
    <xf numFmtId="0" fontId="7" fillId="71" borderId="0" xfId="0" applyFont="1" applyFill="1" applyAlignment="1">
      <alignment wrapText="1"/>
    </xf>
    <xf numFmtId="0" fontId="99" fillId="0" borderId="1" xfId="0" applyFont="1" applyBorder="1" applyAlignment="1">
      <alignment horizontal="left" vertical="center" wrapText="1"/>
    </xf>
    <xf numFmtId="0" fontId="99" fillId="0" borderId="1" xfId="0"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99" fillId="0" borderId="1" xfId="0" applyFont="1" applyBorder="1" applyAlignment="1">
      <alignment vertical="center" wrapText="1"/>
    </xf>
    <xf numFmtId="0" fontId="7" fillId="0" borderId="0" xfId="0" applyFont="1" applyAlignment="1">
      <alignment horizontal="center" vertical="center" wrapText="1"/>
    </xf>
    <xf numFmtId="2" fontId="99" fillId="0" borderId="1" xfId="0" applyNumberFormat="1" applyFont="1" applyBorder="1" applyAlignment="1">
      <alignment horizontal="center" vertical="center" wrapText="1"/>
    </xf>
    <xf numFmtId="0" fontId="99" fillId="0" borderId="41" xfId="0" applyFont="1" applyBorder="1" applyAlignment="1">
      <alignment horizontal="center" vertical="center" wrapText="1"/>
    </xf>
    <xf numFmtId="0" fontId="99" fillId="0" borderId="53" xfId="0" applyFont="1" applyBorder="1" applyAlignment="1">
      <alignment horizontal="center" vertical="center" wrapText="1"/>
    </xf>
    <xf numFmtId="0" fontId="99" fillId="0" borderId="1" xfId="0" applyFont="1" applyFill="1" applyBorder="1" applyAlignment="1">
      <alignment horizontal="center" vertical="center" wrapText="1"/>
    </xf>
    <xf numFmtId="2" fontId="99" fillId="0" borderId="1" xfId="0" applyNumberFormat="1" applyFont="1" applyFill="1" applyBorder="1" applyAlignment="1">
      <alignment horizontal="center" vertical="center" wrapText="1"/>
    </xf>
    <xf numFmtId="0" fontId="99" fillId="0" borderId="0" xfId="0" applyFont="1" applyFill="1" applyAlignment="1">
      <alignment horizontal="center" vertical="center" wrapText="1"/>
    </xf>
    <xf numFmtId="0" fontId="99" fillId="0" borderId="1" xfId="0" applyFont="1" applyFill="1" applyBorder="1" applyAlignment="1">
      <alignment wrapText="1"/>
    </xf>
    <xf numFmtId="0" fontId="99" fillId="0" borderId="41" xfId="0" applyFont="1" applyFill="1" applyBorder="1" applyAlignment="1">
      <alignment wrapText="1"/>
    </xf>
    <xf numFmtId="0" fontId="99" fillId="0" borderId="24" xfId="0" applyFont="1" applyFill="1" applyBorder="1" applyAlignment="1">
      <alignment wrapText="1"/>
    </xf>
    <xf numFmtId="0" fontId="99" fillId="0" borderId="53" xfId="0" applyFont="1" applyFill="1" applyBorder="1" applyAlignment="1">
      <alignment wrapText="1"/>
    </xf>
    <xf numFmtId="0" fontId="99" fillId="0" borderId="41" xfId="0" applyFont="1" applyFill="1" applyBorder="1" applyAlignment="1">
      <alignment horizontal="center" wrapText="1"/>
    </xf>
    <xf numFmtId="0" fontId="99" fillId="0" borderId="53" xfId="0" applyFont="1" applyFill="1" applyBorder="1" applyAlignment="1">
      <alignment horizontal="center" wrapText="1"/>
    </xf>
    <xf numFmtId="0" fontId="0" fillId="71" borderId="13" xfId="0" applyFill="1" applyBorder="1" applyAlignment="1">
      <alignment vertical="center" wrapText="1"/>
    </xf>
  </cellXfs>
  <cellStyles count="3649">
    <cellStyle name="Normal" xfId="0"/>
    <cellStyle name="_x0001_" xfId="15"/>
    <cellStyle name="          &#13;&#10;shell=progman.exe&#13;&#10;m" xfId="16"/>
    <cellStyle name="          &#13;&#10;shell=progman.exe&#13;&#10;m 2" xfId="17"/>
    <cellStyle name="#,##0" xfId="18"/>
    <cellStyle name="%" xfId="19"/>
    <cellStyle name="." xfId="20"/>
    <cellStyle name="??" xfId="21"/>
    <cellStyle name="?? [0.00]_      " xfId="22"/>
    <cellStyle name="?? [0]" xfId="23"/>
    <cellStyle name="?? [0] 2" xfId="24"/>
    <cellStyle name="?? [0] 3" xfId="25"/>
    <cellStyle name="?? 10" xfId="26"/>
    <cellStyle name="?? 100" xfId="27"/>
    <cellStyle name="?? 101" xfId="28"/>
    <cellStyle name="?? 102" xfId="29"/>
    <cellStyle name="?? 103" xfId="30"/>
    <cellStyle name="?? 104" xfId="31"/>
    <cellStyle name="?? 105" xfId="32"/>
    <cellStyle name="?? 106" xfId="33"/>
    <cellStyle name="?? 107" xfId="34"/>
    <cellStyle name="?? 108" xfId="35"/>
    <cellStyle name="?? 109" xfId="36"/>
    <cellStyle name="?? 11" xfId="37"/>
    <cellStyle name="?? 110" xfId="38"/>
    <cellStyle name="?? 111" xfId="39"/>
    <cellStyle name="?? 112" xfId="40"/>
    <cellStyle name="?? 113" xfId="41"/>
    <cellStyle name="?? 114" xfId="42"/>
    <cellStyle name="?? 115" xfId="43"/>
    <cellStyle name="?? 116" xfId="44"/>
    <cellStyle name="?? 117" xfId="45"/>
    <cellStyle name="?? 118" xfId="46"/>
    <cellStyle name="?? 119" xfId="47"/>
    <cellStyle name="?? 12" xfId="48"/>
    <cellStyle name="?? 120" xfId="49"/>
    <cellStyle name="?? 121" xfId="50"/>
    <cellStyle name="?? 122" xfId="51"/>
    <cellStyle name="?? 123" xfId="52"/>
    <cellStyle name="?? 124" xfId="53"/>
    <cellStyle name="?? 125" xfId="54"/>
    <cellStyle name="?? 126" xfId="55"/>
    <cellStyle name="?? 127" xfId="56"/>
    <cellStyle name="?? 128" xfId="57"/>
    <cellStyle name="?? 129" xfId="58"/>
    <cellStyle name="?? 13" xfId="59"/>
    <cellStyle name="?? 130" xfId="60"/>
    <cellStyle name="?? 131" xfId="61"/>
    <cellStyle name="?? 132" xfId="62"/>
    <cellStyle name="?? 133" xfId="63"/>
    <cellStyle name="?? 134" xfId="64"/>
    <cellStyle name="?? 135" xfId="65"/>
    <cellStyle name="?? 136" xfId="66"/>
    <cellStyle name="?? 137" xfId="67"/>
    <cellStyle name="?? 138" xfId="68"/>
    <cellStyle name="?? 139" xfId="69"/>
    <cellStyle name="?? 14" xfId="70"/>
    <cellStyle name="?? 140" xfId="71"/>
    <cellStyle name="?? 141" xfId="72"/>
    <cellStyle name="?? 142" xfId="73"/>
    <cellStyle name="?? 143" xfId="74"/>
    <cellStyle name="?? 144" xfId="75"/>
    <cellStyle name="?? 145" xfId="76"/>
    <cellStyle name="?? 146" xfId="77"/>
    <cellStyle name="?? 147" xfId="78"/>
    <cellStyle name="?? 148" xfId="79"/>
    <cellStyle name="?? 149" xfId="80"/>
    <cellStyle name="?? 15" xfId="81"/>
    <cellStyle name="?? 150" xfId="82"/>
    <cellStyle name="?? 151" xfId="83"/>
    <cellStyle name="?? 152" xfId="84"/>
    <cellStyle name="?? 153" xfId="85"/>
    <cellStyle name="?? 154" xfId="86"/>
    <cellStyle name="?? 155" xfId="87"/>
    <cellStyle name="?? 156" xfId="88"/>
    <cellStyle name="?? 157" xfId="89"/>
    <cellStyle name="?? 158" xfId="90"/>
    <cellStyle name="?? 159" xfId="91"/>
    <cellStyle name="?? 16" xfId="92"/>
    <cellStyle name="?? 160" xfId="93"/>
    <cellStyle name="?? 161" xfId="94"/>
    <cellStyle name="?? 162" xfId="95"/>
    <cellStyle name="?? 163" xfId="96"/>
    <cellStyle name="?? 164" xfId="97"/>
    <cellStyle name="?? 165" xfId="98"/>
    <cellStyle name="?? 166" xfId="99"/>
    <cellStyle name="?? 167" xfId="100"/>
    <cellStyle name="?? 168" xfId="101"/>
    <cellStyle name="?? 169" xfId="102"/>
    <cellStyle name="?? 17" xfId="103"/>
    <cellStyle name="?? 170" xfId="104"/>
    <cellStyle name="?? 171" xfId="105"/>
    <cellStyle name="?? 172" xfId="106"/>
    <cellStyle name="?? 173" xfId="107"/>
    <cellStyle name="?? 174" xfId="108"/>
    <cellStyle name="?? 175" xfId="109"/>
    <cellStyle name="?? 176" xfId="110"/>
    <cellStyle name="?? 177" xfId="111"/>
    <cellStyle name="?? 178" xfId="112"/>
    <cellStyle name="?? 179" xfId="113"/>
    <cellStyle name="?? 18" xfId="114"/>
    <cellStyle name="?? 180" xfId="115"/>
    <cellStyle name="?? 181" xfId="116"/>
    <cellStyle name="?? 182" xfId="117"/>
    <cellStyle name="?? 183" xfId="118"/>
    <cellStyle name="?? 184" xfId="119"/>
    <cellStyle name="?? 185" xfId="120"/>
    <cellStyle name="?? 186" xfId="121"/>
    <cellStyle name="?? 187" xfId="122"/>
    <cellStyle name="?? 188" xfId="123"/>
    <cellStyle name="?? 189" xfId="124"/>
    <cellStyle name="?? 19" xfId="125"/>
    <cellStyle name="?? 190" xfId="126"/>
    <cellStyle name="?? 191" xfId="127"/>
    <cellStyle name="?? 192" xfId="128"/>
    <cellStyle name="?? 193" xfId="129"/>
    <cellStyle name="?? 194" xfId="130"/>
    <cellStyle name="?? 195" xfId="131"/>
    <cellStyle name="?? 196" xfId="132"/>
    <cellStyle name="?? 197" xfId="133"/>
    <cellStyle name="?? 198" xfId="134"/>
    <cellStyle name="?? 199" xfId="135"/>
    <cellStyle name="?? 2" xfId="136"/>
    <cellStyle name="?? 20" xfId="137"/>
    <cellStyle name="?? 200" xfId="138"/>
    <cellStyle name="?? 201" xfId="139"/>
    <cellStyle name="?? 202" xfId="140"/>
    <cellStyle name="?? 203" xfId="141"/>
    <cellStyle name="?? 204" xfId="142"/>
    <cellStyle name="?? 205" xfId="143"/>
    <cellStyle name="?? 206" xfId="144"/>
    <cellStyle name="?? 207" xfId="145"/>
    <cellStyle name="?? 208" xfId="146"/>
    <cellStyle name="?? 209" xfId="147"/>
    <cellStyle name="?? 21" xfId="148"/>
    <cellStyle name="?? 210" xfId="149"/>
    <cellStyle name="?? 211" xfId="150"/>
    <cellStyle name="?? 212" xfId="151"/>
    <cellStyle name="?? 213" xfId="152"/>
    <cellStyle name="?? 214" xfId="153"/>
    <cellStyle name="?? 215" xfId="154"/>
    <cellStyle name="?? 216" xfId="155"/>
    <cellStyle name="?? 217" xfId="156"/>
    <cellStyle name="?? 218" xfId="157"/>
    <cellStyle name="?? 219" xfId="158"/>
    <cellStyle name="?? 22" xfId="159"/>
    <cellStyle name="?? 220" xfId="160"/>
    <cellStyle name="?? 221" xfId="161"/>
    <cellStyle name="?? 222" xfId="162"/>
    <cellStyle name="?? 223" xfId="163"/>
    <cellStyle name="?? 224" xfId="164"/>
    <cellStyle name="?? 225" xfId="165"/>
    <cellStyle name="?? 226" xfId="166"/>
    <cellStyle name="?? 227" xfId="167"/>
    <cellStyle name="?? 228" xfId="168"/>
    <cellStyle name="?? 229" xfId="169"/>
    <cellStyle name="?? 23" xfId="170"/>
    <cellStyle name="?? 230" xfId="171"/>
    <cellStyle name="?? 231" xfId="172"/>
    <cellStyle name="?? 232" xfId="173"/>
    <cellStyle name="?? 233" xfId="174"/>
    <cellStyle name="?? 234" xfId="175"/>
    <cellStyle name="?? 235" xfId="176"/>
    <cellStyle name="?? 236" xfId="177"/>
    <cellStyle name="?? 237" xfId="178"/>
    <cellStyle name="?? 238" xfId="179"/>
    <cellStyle name="?? 239" xfId="180"/>
    <cellStyle name="?? 24" xfId="181"/>
    <cellStyle name="?? 240" xfId="182"/>
    <cellStyle name="?? 241" xfId="183"/>
    <cellStyle name="?? 242" xfId="184"/>
    <cellStyle name="?? 243" xfId="185"/>
    <cellStyle name="?? 244" xfId="186"/>
    <cellStyle name="?? 245" xfId="187"/>
    <cellStyle name="?? 246" xfId="188"/>
    <cellStyle name="?? 247" xfId="189"/>
    <cellStyle name="?? 248" xfId="190"/>
    <cellStyle name="?? 249" xfId="191"/>
    <cellStyle name="?? 25" xfId="192"/>
    <cellStyle name="?? 250" xfId="193"/>
    <cellStyle name="?? 251" xfId="194"/>
    <cellStyle name="?? 252" xfId="195"/>
    <cellStyle name="?? 253" xfId="196"/>
    <cellStyle name="?? 254" xfId="197"/>
    <cellStyle name="?? 255" xfId="198"/>
    <cellStyle name="?? 256" xfId="199"/>
    <cellStyle name="?? 257" xfId="200"/>
    <cellStyle name="?? 258" xfId="201"/>
    <cellStyle name="?? 259" xfId="202"/>
    <cellStyle name="?? 26" xfId="203"/>
    <cellStyle name="?? 260" xfId="204"/>
    <cellStyle name="?? 261" xfId="205"/>
    <cellStyle name="?? 262" xfId="206"/>
    <cellStyle name="?? 263" xfId="207"/>
    <cellStyle name="?? 264" xfId="208"/>
    <cellStyle name="?? 265" xfId="209"/>
    <cellStyle name="?? 266" xfId="210"/>
    <cellStyle name="?? 267" xfId="211"/>
    <cellStyle name="?? 268" xfId="212"/>
    <cellStyle name="?? 269" xfId="213"/>
    <cellStyle name="?? 27" xfId="214"/>
    <cellStyle name="?? 270" xfId="215"/>
    <cellStyle name="?? 271" xfId="216"/>
    <cellStyle name="?? 272" xfId="217"/>
    <cellStyle name="?? 273" xfId="218"/>
    <cellStyle name="?? 274" xfId="219"/>
    <cellStyle name="?? 275" xfId="220"/>
    <cellStyle name="?? 276" xfId="221"/>
    <cellStyle name="?? 277" xfId="222"/>
    <cellStyle name="?? 278" xfId="223"/>
    <cellStyle name="?? 279" xfId="224"/>
    <cellStyle name="?? 28" xfId="225"/>
    <cellStyle name="?? 280" xfId="226"/>
    <cellStyle name="?? 281" xfId="227"/>
    <cellStyle name="?? 282" xfId="228"/>
    <cellStyle name="?? 283" xfId="229"/>
    <cellStyle name="?? 284" xfId="230"/>
    <cellStyle name="?? 285" xfId="231"/>
    <cellStyle name="?? 286" xfId="232"/>
    <cellStyle name="?? 287" xfId="233"/>
    <cellStyle name="?? 288" xfId="234"/>
    <cellStyle name="?? 289" xfId="235"/>
    <cellStyle name="?? 29" xfId="236"/>
    <cellStyle name="?? 290" xfId="237"/>
    <cellStyle name="?? 291" xfId="238"/>
    <cellStyle name="?? 292" xfId="239"/>
    <cellStyle name="?? 293" xfId="240"/>
    <cellStyle name="?? 294" xfId="241"/>
    <cellStyle name="?? 295" xfId="242"/>
    <cellStyle name="?? 296" xfId="243"/>
    <cellStyle name="?? 297" xfId="244"/>
    <cellStyle name="?? 298" xfId="245"/>
    <cellStyle name="?? 299" xfId="246"/>
    <cellStyle name="?? 3" xfId="247"/>
    <cellStyle name="?? 30" xfId="248"/>
    <cellStyle name="?? 300" xfId="249"/>
    <cellStyle name="?? 301" xfId="250"/>
    <cellStyle name="?? 302" xfId="251"/>
    <cellStyle name="?? 303" xfId="252"/>
    <cellStyle name="?? 304" xfId="253"/>
    <cellStyle name="?? 305" xfId="254"/>
    <cellStyle name="?? 306" xfId="255"/>
    <cellStyle name="?? 307" xfId="256"/>
    <cellStyle name="?? 308" xfId="257"/>
    <cellStyle name="?? 309" xfId="258"/>
    <cellStyle name="?? 31" xfId="259"/>
    <cellStyle name="?? 310" xfId="260"/>
    <cellStyle name="?? 311" xfId="261"/>
    <cellStyle name="?? 312" xfId="262"/>
    <cellStyle name="?? 313" xfId="263"/>
    <cellStyle name="?? 314" xfId="264"/>
    <cellStyle name="?? 315" xfId="265"/>
    <cellStyle name="?? 316" xfId="266"/>
    <cellStyle name="?? 317" xfId="267"/>
    <cellStyle name="?? 318" xfId="268"/>
    <cellStyle name="?? 319" xfId="269"/>
    <cellStyle name="?? 32" xfId="270"/>
    <cellStyle name="?? 320" xfId="271"/>
    <cellStyle name="?? 321" xfId="272"/>
    <cellStyle name="?? 322" xfId="273"/>
    <cellStyle name="?? 323" xfId="274"/>
    <cellStyle name="?? 324" xfId="275"/>
    <cellStyle name="?? 325" xfId="276"/>
    <cellStyle name="?? 326" xfId="277"/>
    <cellStyle name="?? 327" xfId="278"/>
    <cellStyle name="?? 328" xfId="279"/>
    <cellStyle name="?? 329" xfId="280"/>
    <cellStyle name="?? 33" xfId="281"/>
    <cellStyle name="?? 330" xfId="282"/>
    <cellStyle name="?? 331" xfId="283"/>
    <cellStyle name="?? 332" xfId="284"/>
    <cellStyle name="?? 333" xfId="285"/>
    <cellStyle name="?? 334" xfId="286"/>
    <cellStyle name="?? 335" xfId="287"/>
    <cellStyle name="?? 336" xfId="288"/>
    <cellStyle name="?? 337" xfId="289"/>
    <cellStyle name="?? 338" xfId="290"/>
    <cellStyle name="?? 339" xfId="291"/>
    <cellStyle name="?? 34" xfId="292"/>
    <cellStyle name="?? 340" xfId="293"/>
    <cellStyle name="?? 341" xfId="294"/>
    <cellStyle name="?? 342" xfId="295"/>
    <cellStyle name="?? 343" xfId="296"/>
    <cellStyle name="?? 344" xfId="297"/>
    <cellStyle name="?? 345" xfId="298"/>
    <cellStyle name="?? 346" xfId="299"/>
    <cellStyle name="?? 347" xfId="300"/>
    <cellStyle name="?? 348" xfId="301"/>
    <cellStyle name="?? 349" xfId="302"/>
    <cellStyle name="?? 35" xfId="303"/>
    <cellStyle name="?? 350" xfId="304"/>
    <cellStyle name="?? 351" xfId="305"/>
    <cellStyle name="?? 352" xfId="306"/>
    <cellStyle name="?? 353" xfId="307"/>
    <cellStyle name="?? 354" xfId="308"/>
    <cellStyle name="?? 355" xfId="309"/>
    <cellStyle name="?? 356" xfId="310"/>
    <cellStyle name="?? 357" xfId="311"/>
    <cellStyle name="?? 358" xfId="312"/>
    <cellStyle name="?? 359" xfId="313"/>
    <cellStyle name="?? 36" xfId="314"/>
    <cellStyle name="?? 360" xfId="315"/>
    <cellStyle name="?? 361" xfId="316"/>
    <cellStyle name="?? 362" xfId="317"/>
    <cellStyle name="?? 363" xfId="318"/>
    <cellStyle name="?? 364" xfId="319"/>
    <cellStyle name="?? 365" xfId="320"/>
    <cellStyle name="?? 366" xfId="321"/>
    <cellStyle name="?? 367" xfId="322"/>
    <cellStyle name="?? 368" xfId="323"/>
    <cellStyle name="?? 369" xfId="324"/>
    <cellStyle name="?? 37" xfId="325"/>
    <cellStyle name="?? 370" xfId="326"/>
    <cellStyle name="?? 371" xfId="327"/>
    <cellStyle name="?? 372" xfId="328"/>
    <cellStyle name="?? 373" xfId="329"/>
    <cellStyle name="?? 374" xfId="330"/>
    <cellStyle name="?? 375" xfId="331"/>
    <cellStyle name="?? 376" xfId="332"/>
    <cellStyle name="?? 377" xfId="333"/>
    <cellStyle name="?? 378" xfId="334"/>
    <cellStyle name="?? 379" xfId="335"/>
    <cellStyle name="?? 38" xfId="336"/>
    <cellStyle name="?? 380" xfId="337"/>
    <cellStyle name="?? 381" xfId="338"/>
    <cellStyle name="?? 382" xfId="339"/>
    <cellStyle name="?? 383" xfId="340"/>
    <cellStyle name="?? 384" xfId="341"/>
    <cellStyle name="?? 385" xfId="342"/>
    <cellStyle name="?? 386" xfId="343"/>
    <cellStyle name="?? 387" xfId="344"/>
    <cellStyle name="?? 388" xfId="345"/>
    <cellStyle name="?? 389" xfId="346"/>
    <cellStyle name="?? 39" xfId="347"/>
    <cellStyle name="?? 390" xfId="348"/>
    <cellStyle name="?? 391" xfId="349"/>
    <cellStyle name="?? 392" xfId="350"/>
    <cellStyle name="?? 393" xfId="351"/>
    <cellStyle name="?? 394" xfId="352"/>
    <cellStyle name="?? 395" xfId="353"/>
    <cellStyle name="?? 396" xfId="354"/>
    <cellStyle name="?? 397" xfId="355"/>
    <cellStyle name="?? 398" xfId="356"/>
    <cellStyle name="?? 399" xfId="357"/>
    <cellStyle name="?? 4" xfId="358"/>
    <cellStyle name="?? 40" xfId="359"/>
    <cellStyle name="?? 400" xfId="360"/>
    <cellStyle name="?? 401" xfId="361"/>
    <cellStyle name="?? 402" xfId="362"/>
    <cellStyle name="?? 403" xfId="363"/>
    <cellStyle name="?? 404" xfId="364"/>
    <cellStyle name="?? 405" xfId="365"/>
    <cellStyle name="?? 406" xfId="366"/>
    <cellStyle name="?? 407" xfId="367"/>
    <cellStyle name="?? 408" xfId="368"/>
    <cellStyle name="?? 409" xfId="369"/>
    <cellStyle name="?? 41" xfId="370"/>
    <cellStyle name="?? 410" xfId="371"/>
    <cellStyle name="?? 411" xfId="372"/>
    <cellStyle name="?? 412" xfId="373"/>
    <cellStyle name="?? 413" xfId="374"/>
    <cellStyle name="?? 414" xfId="375"/>
    <cellStyle name="?? 415" xfId="376"/>
    <cellStyle name="?? 416" xfId="377"/>
    <cellStyle name="?? 417" xfId="378"/>
    <cellStyle name="?? 418" xfId="379"/>
    <cellStyle name="?? 419" xfId="380"/>
    <cellStyle name="?? 42" xfId="381"/>
    <cellStyle name="?? 420" xfId="382"/>
    <cellStyle name="?? 421" xfId="383"/>
    <cellStyle name="?? 422" xfId="384"/>
    <cellStyle name="?? 423" xfId="385"/>
    <cellStyle name="?? 424" xfId="386"/>
    <cellStyle name="?? 425" xfId="387"/>
    <cellStyle name="?? 426" xfId="388"/>
    <cellStyle name="?? 427" xfId="389"/>
    <cellStyle name="?? 428" xfId="390"/>
    <cellStyle name="?? 429" xfId="391"/>
    <cellStyle name="?? 43" xfId="392"/>
    <cellStyle name="?? 430" xfId="393"/>
    <cellStyle name="?? 431" xfId="394"/>
    <cellStyle name="?? 432" xfId="395"/>
    <cellStyle name="?? 433" xfId="396"/>
    <cellStyle name="?? 434" xfId="397"/>
    <cellStyle name="?? 435" xfId="398"/>
    <cellStyle name="?? 436" xfId="399"/>
    <cellStyle name="?? 437" xfId="400"/>
    <cellStyle name="?? 438" xfId="401"/>
    <cellStyle name="?? 439" xfId="402"/>
    <cellStyle name="?? 44" xfId="403"/>
    <cellStyle name="?? 440" xfId="404"/>
    <cellStyle name="?? 441" xfId="405"/>
    <cellStyle name="?? 442" xfId="406"/>
    <cellStyle name="?? 443" xfId="407"/>
    <cellStyle name="?? 444" xfId="408"/>
    <cellStyle name="?? 445" xfId="409"/>
    <cellStyle name="?? 446" xfId="410"/>
    <cellStyle name="?? 447" xfId="411"/>
    <cellStyle name="?? 448" xfId="412"/>
    <cellStyle name="?? 449" xfId="413"/>
    <cellStyle name="?? 45" xfId="414"/>
    <cellStyle name="?? 450" xfId="415"/>
    <cellStyle name="?? 451" xfId="416"/>
    <cellStyle name="?? 452" xfId="417"/>
    <cellStyle name="?? 453" xfId="418"/>
    <cellStyle name="?? 454" xfId="419"/>
    <cellStyle name="?? 455" xfId="420"/>
    <cellStyle name="?? 456" xfId="421"/>
    <cellStyle name="?? 457" xfId="422"/>
    <cellStyle name="?? 458" xfId="423"/>
    <cellStyle name="?? 459" xfId="424"/>
    <cellStyle name="?? 46" xfId="425"/>
    <cellStyle name="?? 460" xfId="426"/>
    <cellStyle name="?? 461" xfId="427"/>
    <cellStyle name="?? 462" xfId="428"/>
    <cellStyle name="?? 463" xfId="429"/>
    <cellStyle name="?? 464" xfId="430"/>
    <cellStyle name="?? 465" xfId="431"/>
    <cellStyle name="?? 466" xfId="432"/>
    <cellStyle name="?? 467" xfId="433"/>
    <cellStyle name="?? 468" xfId="434"/>
    <cellStyle name="?? 469" xfId="435"/>
    <cellStyle name="?? 47" xfId="436"/>
    <cellStyle name="?? 470" xfId="437"/>
    <cellStyle name="?? 471" xfId="438"/>
    <cellStyle name="?? 472" xfId="439"/>
    <cellStyle name="?? 473" xfId="440"/>
    <cellStyle name="?? 474" xfId="441"/>
    <cellStyle name="?? 475" xfId="442"/>
    <cellStyle name="?? 476" xfId="443"/>
    <cellStyle name="?? 477" xfId="444"/>
    <cellStyle name="?? 478" xfId="445"/>
    <cellStyle name="?? 479" xfId="446"/>
    <cellStyle name="?? 48" xfId="447"/>
    <cellStyle name="?? 480" xfId="448"/>
    <cellStyle name="?? 481" xfId="449"/>
    <cellStyle name="?? 482" xfId="450"/>
    <cellStyle name="?? 483" xfId="451"/>
    <cellStyle name="?? 484" xfId="452"/>
    <cellStyle name="?? 485" xfId="453"/>
    <cellStyle name="?? 486" xfId="454"/>
    <cellStyle name="?? 487" xfId="455"/>
    <cellStyle name="?? 488" xfId="456"/>
    <cellStyle name="?? 489" xfId="457"/>
    <cellStyle name="?? 49" xfId="458"/>
    <cellStyle name="?? 490" xfId="459"/>
    <cellStyle name="?? 491" xfId="460"/>
    <cellStyle name="?? 492" xfId="461"/>
    <cellStyle name="?? 493" xfId="462"/>
    <cellStyle name="?? 494" xfId="463"/>
    <cellStyle name="?? 495" xfId="464"/>
    <cellStyle name="?? 496" xfId="465"/>
    <cellStyle name="?? 497" xfId="466"/>
    <cellStyle name="?? 498" xfId="467"/>
    <cellStyle name="?? 499" xfId="468"/>
    <cellStyle name="?? 5" xfId="469"/>
    <cellStyle name="?? 50" xfId="470"/>
    <cellStyle name="?? 500" xfId="471"/>
    <cellStyle name="?? 501" xfId="472"/>
    <cellStyle name="?? 502" xfId="473"/>
    <cellStyle name="?? 503" xfId="474"/>
    <cellStyle name="?? 504" xfId="475"/>
    <cellStyle name="?? 505" xfId="476"/>
    <cellStyle name="?? 506" xfId="477"/>
    <cellStyle name="?? 507" xfId="478"/>
    <cellStyle name="?? 508" xfId="479"/>
    <cellStyle name="?? 509" xfId="480"/>
    <cellStyle name="?? 51" xfId="481"/>
    <cellStyle name="?? 52" xfId="482"/>
    <cellStyle name="?? 53" xfId="483"/>
    <cellStyle name="?? 54" xfId="484"/>
    <cellStyle name="?? 55" xfId="485"/>
    <cellStyle name="?? 56" xfId="486"/>
    <cellStyle name="?? 57" xfId="487"/>
    <cellStyle name="?? 58" xfId="488"/>
    <cellStyle name="?? 59" xfId="489"/>
    <cellStyle name="?? 6" xfId="490"/>
    <cellStyle name="?? 60" xfId="491"/>
    <cellStyle name="?? 61" xfId="492"/>
    <cellStyle name="?? 62" xfId="493"/>
    <cellStyle name="?? 63" xfId="494"/>
    <cellStyle name="?? 64" xfId="495"/>
    <cellStyle name="?? 65" xfId="496"/>
    <cellStyle name="?? 66" xfId="497"/>
    <cellStyle name="?? 67" xfId="498"/>
    <cellStyle name="?? 68" xfId="499"/>
    <cellStyle name="?? 69" xfId="500"/>
    <cellStyle name="?? 7" xfId="501"/>
    <cellStyle name="?? 70" xfId="502"/>
    <cellStyle name="?? 71" xfId="503"/>
    <cellStyle name="?? 72" xfId="504"/>
    <cellStyle name="?? 73" xfId="505"/>
    <cellStyle name="?? 74" xfId="506"/>
    <cellStyle name="?? 75" xfId="507"/>
    <cellStyle name="?? 76" xfId="508"/>
    <cellStyle name="?? 77" xfId="509"/>
    <cellStyle name="?? 78" xfId="510"/>
    <cellStyle name="?? 79" xfId="511"/>
    <cellStyle name="?? 8" xfId="512"/>
    <cellStyle name="?? 80" xfId="513"/>
    <cellStyle name="?? 81" xfId="514"/>
    <cellStyle name="?? 82" xfId="515"/>
    <cellStyle name="?? 83" xfId="516"/>
    <cellStyle name="?? 84" xfId="517"/>
    <cellStyle name="?? 85" xfId="518"/>
    <cellStyle name="?? 86" xfId="519"/>
    <cellStyle name="?? 87" xfId="520"/>
    <cellStyle name="?? 88" xfId="521"/>
    <cellStyle name="?? 89" xfId="522"/>
    <cellStyle name="?? 9" xfId="523"/>
    <cellStyle name="?? 90" xfId="524"/>
    <cellStyle name="?? 91" xfId="525"/>
    <cellStyle name="?? 92" xfId="526"/>
    <cellStyle name="?? 93" xfId="527"/>
    <cellStyle name="?? 94" xfId="528"/>
    <cellStyle name="?? 95" xfId="529"/>
    <cellStyle name="?? 96" xfId="530"/>
    <cellStyle name="?? 97" xfId="531"/>
    <cellStyle name="?? 98" xfId="532"/>
    <cellStyle name="?? 99" xfId="533"/>
    <cellStyle name="?_x001D_??%U©÷u&amp;H©÷9_x0008_? s&#10;_x0007__x0001__x0001_" xfId="534"/>
    <cellStyle name="???? [0.00]_      " xfId="535"/>
    <cellStyle name="????_      " xfId="536"/>
    <cellStyle name="???[0]_?? DI" xfId="537"/>
    <cellStyle name="???_?? DI" xfId="538"/>
    <cellStyle name="??[0]_BRE" xfId="539"/>
    <cellStyle name="??_      " xfId="540"/>
    <cellStyle name="??A? [0]_ÿÿÿÿÿÿ_1_¢¬???¢â? " xfId="541"/>
    <cellStyle name="??A?_ÿÿÿÿÿÿ_1_¢¬???¢â? " xfId="542"/>
    <cellStyle name="?¡±¢¥?_?¨ù??¢´¢¥_¢¬???¢â? " xfId="543"/>
    <cellStyle name="_x0001_?¶æµ_x001B_ºß­ " xfId="544"/>
    <cellStyle name="_x0001_?¶æµ_x001B_ºß­_" xfId="545"/>
    <cellStyle name="?ðÇ%U?&amp;H?_x0008_?s&#10;_x0007__x0001__x0001_" xfId="546"/>
    <cellStyle name="@ET_Style?.xl310" xfId="547"/>
    <cellStyle name="[0]_Chi phÝ kh¸c_V" xfId="548"/>
    <cellStyle name="_x0001_\Ô" xfId="549"/>
    <cellStyle name="_B02 - 12.2011 - PHU LUC chuan xac danh muc DTXD 2012" xfId="550"/>
    <cellStyle name="_B02 - 12.2011 - PHU LUC chuan xac danh muc DTXD 2012_Dang ky danh muc DTXD 2015- sua lai  6-2014-2" xfId="551"/>
    <cellStyle name="_Bang Chi tieu (2)" xfId="552"/>
    <cellStyle name="_BC cap phat T3 KH 2010" xfId="553"/>
    <cellStyle name="_Book1" xfId="554"/>
    <cellStyle name="_Book1_Dang ky danh muc DTXD 2015- sua lai  6-2014-2" xfId="555"/>
    <cellStyle name="_Book1_Dang ky danh muc DTXD 2015- sua lai  6-2014-2 2" xfId="556"/>
    <cellStyle name="_Book1_PL dong dien 2013_Khoi cong 2014 &amp; HT 2014" xfId="557"/>
    <cellStyle name="_Book1_PL2 cong trinh dong dien 9 thang 2013 (gui EVN)" xfId="558"/>
    <cellStyle name="_Book1_Yeu cau BC So ket 6 thang 2012 - Cac Phu luc " xfId="559"/>
    <cellStyle name="_CT da dong dien 2011" xfId="560"/>
    <cellStyle name="_Khu trung 138-338 EVN" xfId="561"/>
    <cellStyle name="_PL II-1 &amp; II-2 (sua lai)" xfId="562"/>
    <cellStyle name="_ÿÿÿÿÿ" xfId="563"/>
    <cellStyle name="_ÿÿÿÿÿ_PL dong dien 2013_Khoi cong 2014 &amp; HT 2014" xfId="564"/>
    <cellStyle name="_ÿÿÿÿÿ_PL2 cong trinh dong dien 9 thang 2013 (gui EVN)" xfId="565"/>
    <cellStyle name="_ÿÿÿÿÿ_Yeu cau BC So ket 6 thang 2012 - Cac Phu luc " xfId="566"/>
    <cellStyle name="~1" xfId="567"/>
    <cellStyle name="_x0001_¨c^ " xfId="568"/>
    <cellStyle name="_x0001_¨c^[" xfId="569"/>
    <cellStyle name="_x0001_¨c^_" xfId="570"/>
    <cellStyle name="_x0001_¨Œc^ " xfId="571"/>
    <cellStyle name="_x0001_¨Œc^[" xfId="572"/>
    <cellStyle name="_x0001_¨Œc^_" xfId="573"/>
    <cellStyle name="_x0001_µÑTÖ " xfId="574"/>
    <cellStyle name="_x0001_µÑTÖ_" xfId="575"/>
    <cellStyle name="•W€_STDFOR" xfId="576"/>
    <cellStyle name="W_MARINE" xfId="577"/>
    <cellStyle name="0.0" xfId="578"/>
    <cellStyle name="0.00" xfId="579"/>
    <cellStyle name="1" xfId="580"/>
    <cellStyle name="1 2" xfId="581"/>
    <cellStyle name="1_01-Danh muc dat trong lua tinh Ninh Binh 2020 (QG Sua)1" xfId="582"/>
    <cellStyle name="1_04-Danh muc dat  rung phong ho tinh Ninh Binh 2020 (QG Sua)" xfId="583"/>
    <cellStyle name="1_05-Danh muc dat  rung san xuat tinh Ninh Binh 2020 (QG Sua)" xfId="584"/>
    <cellStyle name="1_07-DM dat nuoi trong thuy san NB 2020 (QG Sua)" xfId="585"/>
    <cellStyle name="1_09-Danh muc cong trinh do thi Ninh Binh 2020 (QG Sua1)" xfId="586"/>
    <cellStyle name="1_10-Danh muc dat khu dan cu nong thon tinh NB 2020 (QG Sua)" xfId="587"/>
    <cellStyle name="1_12-Danh muc cong trinh quoc phong tinh Ninh Binh 2020 (QG Sua1)" xfId="588"/>
    <cellStyle name="1_18-Danh muc cong trinh du an giao thong tinh NB 2020 (QG Sua)" xfId="589"/>
    <cellStyle name="1_19-Danh muc cong trinh du an thuy loi tinh Ninh Binh 2020 (QG Sua1)" xfId="590"/>
    <cellStyle name="1_28-Danh muc dat di tich danh thang tinh Ninh Binh 2020 (QG Sua)" xfId="591"/>
    <cellStyle name="1_Phu luc cong trinh dong dien 6T.2013" xfId="592"/>
    <cellStyle name="_x0001_1¼„½(" xfId="593"/>
    <cellStyle name="_x0001_1¼½(" xfId="594"/>
    <cellStyle name="15" xfId="595"/>
    <cellStyle name="¹éºÐÀ²_      " xfId="596"/>
    <cellStyle name="2" xfId="597"/>
    <cellStyle name="2 2" xfId="598"/>
    <cellStyle name="2_Phu luc cong trinh dong dien 6T.2013" xfId="599"/>
    <cellStyle name="20" xfId="600"/>
    <cellStyle name="20% - Accent1" xfId="601"/>
    <cellStyle name="20% - Accent1 2" xfId="602"/>
    <cellStyle name="20% - Accent1 2 2" xfId="603"/>
    <cellStyle name="20% - Accent1 2 3" xfId="604"/>
    <cellStyle name="20% - Accent1 2 4" xfId="605"/>
    <cellStyle name="20% - Accent1 2 5" xfId="606"/>
    <cellStyle name="20% - Accent1 2 6" xfId="607"/>
    <cellStyle name="20% - Accent1 3" xfId="608"/>
    <cellStyle name="20% - Accent1 3 2" xfId="609"/>
    <cellStyle name="20% - Accent1 3 3" xfId="610"/>
    <cellStyle name="20% - Accent1 3 4" xfId="611"/>
    <cellStyle name="20% - Accent1 3 5" xfId="612"/>
    <cellStyle name="20% - Accent1 3 6" xfId="613"/>
    <cellStyle name="20% - Accent1 4" xfId="614"/>
    <cellStyle name="20% - Accent1 4 2" xfId="615"/>
    <cellStyle name="20% - Accent1 4 3" xfId="616"/>
    <cellStyle name="20% - Accent1 4 4" xfId="617"/>
    <cellStyle name="20% - Accent1 4 5" xfId="618"/>
    <cellStyle name="20% - Accent1 4 6" xfId="619"/>
    <cellStyle name="20% - Accent1 5" xfId="620"/>
    <cellStyle name="20% - Accent1 5 2" xfId="621"/>
    <cellStyle name="20% - Accent1 5 3" xfId="622"/>
    <cellStyle name="20% - Accent1 5 4" xfId="623"/>
    <cellStyle name="20% - Accent1 5 5" xfId="624"/>
    <cellStyle name="20% - Accent1 5 6" xfId="625"/>
    <cellStyle name="20% - Accent1 6" xfId="626"/>
    <cellStyle name="20% - Accent1 7" xfId="627"/>
    <cellStyle name="20% - Accent1 8" xfId="628"/>
    <cellStyle name="20% - Accent2" xfId="629"/>
    <cellStyle name="20% - Accent2 2" xfId="630"/>
    <cellStyle name="20% - Accent2 2 2" xfId="631"/>
    <cellStyle name="20% - Accent2 2 3" xfId="632"/>
    <cellStyle name="20% - Accent2 2 4" xfId="633"/>
    <cellStyle name="20% - Accent2 2 5" xfId="634"/>
    <cellStyle name="20% - Accent2 2 6" xfId="635"/>
    <cellStyle name="20% - Accent2 3" xfId="636"/>
    <cellStyle name="20% - Accent2 3 2" xfId="637"/>
    <cellStyle name="20% - Accent2 3 3" xfId="638"/>
    <cellStyle name="20% - Accent2 3 4" xfId="639"/>
    <cellStyle name="20% - Accent2 3 5" xfId="640"/>
    <cellStyle name="20% - Accent2 3 6" xfId="641"/>
    <cellStyle name="20% - Accent2 4" xfId="642"/>
    <cellStyle name="20% - Accent2 4 2" xfId="643"/>
    <cellStyle name="20% - Accent2 4 3" xfId="644"/>
    <cellStyle name="20% - Accent2 4 4" xfId="645"/>
    <cellStyle name="20% - Accent2 4 5" xfId="646"/>
    <cellStyle name="20% - Accent2 4 6" xfId="647"/>
    <cellStyle name="20% - Accent2 5" xfId="648"/>
    <cellStyle name="20% - Accent2 5 2" xfId="649"/>
    <cellStyle name="20% - Accent2 5 3" xfId="650"/>
    <cellStyle name="20% - Accent2 5 4" xfId="651"/>
    <cellStyle name="20% - Accent2 5 5" xfId="652"/>
    <cellStyle name="20% - Accent2 5 6" xfId="653"/>
    <cellStyle name="20% - Accent2 6" xfId="654"/>
    <cellStyle name="20% - Accent2 7" xfId="655"/>
    <cellStyle name="20% - Accent2 8" xfId="656"/>
    <cellStyle name="20% - Accent3" xfId="657"/>
    <cellStyle name="20% - Accent3 2" xfId="658"/>
    <cellStyle name="20% - Accent3 2 2" xfId="659"/>
    <cellStyle name="20% - Accent3 2 3" xfId="660"/>
    <cellStyle name="20% - Accent3 2 4" xfId="661"/>
    <cellStyle name="20% - Accent3 2 5" xfId="662"/>
    <cellStyle name="20% - Accent3 2 6" xfId="663"/>
    <cellStyle name="20% - Accent3 3" xfId="664"/>
    <cellStyle name="20% - Accent3 3 2" xfId="665"/>
    <cellStyle name="20% - Accent3 3 3" xfId="666"/>
    <cellStyle name="20% - Accent3 3 4" xfId="667"/>
    <cellStyle name="20% - Accent3 3 5" xfId="668"/>
    <cellStyle name="20% - Accent3 3 6" xfId="669"/>
    <cellStyle name="20% - Accent3 4" xfId="670"/>
    <cellStyle name="20% - Accent3 4 2" xfId="671"/>
    <cellStyle name="20% - Accent3 4 3" xfId="672"/>
    <cellStyle name="20% - Accent3 4 4" xfId="673"/>
    <cellStyle name="20% - Accent3 4 5" xfId="674"/>
    <cellStyle name="20% - Accent3 4 6" xfId="675"/>
    <cellStyle name="20% - Accent3 5" xfId="676"/>
    <cellStyle name="20% - Accent3 5 2" xfId="677"/>
    <cellStyle name="20% - Accent3 5 3" xfId="678"/>
    <cellStyle name="20% - Accent3 5 4" xfId="679"/>
    <cellStyle name="20% - Accent3 5 5" xfId="680"/>
    <cellStyle name="20% - Accent3 5 6" xfId="681"/>
    <cellStyle name="20% - Accent3 6" xfId="682"/>
    <cellStyle name="20% - Accent3 7" xfId="683"/>
    <cellStyle name="20% - Accent3 8" xfId="684"/>
    <cellStyle name="20% - Accent4" xfId="685"/>
    <cellStyle name="20% - Accent4 2" xfId="686"/>
    <cellStyle name="20% - Accent4 2 2" xfId="687"/>
    <cellStyle name="20% - Accent4 2 3" xfId="688"/>
    <cellStyle name="20% - Accent4 2 4" xfId="689"/>
    <cellStyle name="20% - Accent4 2 5" xfId="690"/>
    <cellStyle name="20% - Accent4 2 6" xfId="691"/>
    <cellStyle name="20% - Accent4 3" xfId="692"/>
    <cellStyle name="20% - Accent4 3 2" xfId="693"/>
    <cellStyle name="20% - Accent4 3 3" xfId="694"/>
    <cellStyle name="20% - Accent4 3 4" xfId="695"/>
    <cellStyle name="20% - Accent4 3 5" xfId="696"/>
    <cellStyle name="20% - Accent4 3 6" xfId="697"/>
    <cellStyle name="20% - Accent4 4" xfId="698"/>
    <cellStyle name="20% - Accent4 4 2" xfId="699"/>
    <cellStyle name="20% - Accent4 4 3" xfId="700"/>
    <cellStyle name="20% - Accent4 4 4" xfId="701"/>
    <cellStyle name="20% - Accent4 4 5" xfId="702"/>
    <cellStyle name="20% - Accent4 4 6" xfId="703"/>
    <cellStyle name="20% - Accent4 5" xfId="704"/>
    <cellStyle name="20% - Accent4 5 2" xfId="705"/>
    <cellStyle name="20% - Accent4 5 3" xfId="706"/>
    <cellStyle name="20% - Accent4 5 4" xfId="707"/>
    <cellStyle name="20% - Accent4 5 5" xfId="708"/>
    <cellStyle name="20% - Accent4 5 6" xfId="709"/>
    <cellStyle name="20% - Accent4 6" xfId="710"/>
    <cellStyle name="20% - Accent4 7" xfId="711"/>
    <cellStyle name="20% - Accent4 8" xfId="712"/>
    <cellStyle name="20% - Accent5" xfId="713"/>
    <cellStyle name="20% - Accent5 2" xfId="714"/>
    <cellStyle name="20% - Accent5 2 2" xfId="715"/>
    <cellStyle name="20% - Accent5 2 3" xfId="716"/>
    <cellStyle name="20% - Accent5 2 4" xfId="717"/>
    <cellStyle name="20% - Accent5 2 5" xfId="718"/>
    <cellStyle name="20% - Accent5 2 6" xfId="719"/>
    <cellStyle name="20% - Accent5 3" xfId="720"/>
    <cellStyle name="20% - Accent5 3 2" xfId="721"/>
    <cellStyle name="20% - Accent5 3 3" xfId="722"/>
    <cellStyle name="20% - Accent5 3 4" xfId="723"/>
    <cellStyle name="20% - Accent5 3 5" xfId="724"/>
    <cellStyle name="20% - Accent5 3 6" xfId="725"/>
    <cellStyle name="20% - Accent5 4" xfId="726"/>
    <cellStyle name="20% - Accent5 4 2" xfId="727"/>
    <cellStyle name="20% - Accent5 4 3" xfId="728"/>
    <cellStyle name="20% - Accent5 4 4" xfId="729"/>
    <cellStyle name="20% - Accent5 4 5" xfId="730"/>
    <cellStyle name="20% - Accent5 4 6" xfId="731"/>
    <cellStyle name="20% - Accent5 5" xfId="732"/>
    <cellStyle name="20% - Accent5 5 2" xfId="733"/>
    <cellStyle name="20% - Accent5 5 3" xfId="734"/>
    <cellStyle name="20% - Accent5 5 4" xfId="735"/>
    <cellStyle name="20% - Accent5 5 5" xfId="736"/>
    <cellStyle name="20% - Accent5 5 6" xfId="737"/>
    <cellStyle name="20% - Accent5 6" xfId="738"/>
    <cellStyle name="20% - Accent5 7" xfId="739"/>
    <cellStyle name="20% - Accent5 8" xfId="740"/>
    <cellStyle name="20% - Accent6" xfId="741"/>
    <cellStyle name="20% - Accent6 2" xfId="742"/>
    <cellStyle name="20% - Accent6 2 2" xfId="743"/>
    <cellStyle name="20% - Accent6 2 3" xfId="744"/>
    <cellStyle name="20% - Accent6 2 4" xfId="745"/>
    <cellStyle name="20% - Accent6 2 5" xfId="746"/>
    <cellStyle name="20% - Accent6 2 6" xfId="747"/>
    <cellStyle name="20% - Accent6 3" xfId="748"/>
    <cellStyle name="20% - Accent6 3 2" xfId="749"/>
    <cellStyle name="20% - Accent6 3 3" xfId="750"/>
    <cellStyle name="20% - Accent6 3 4" xfId="751"/>
    <cellStyle name="20% - Accent6 3 5" xfId="752"/>
    <cellStyle name="20% - Accent6 3 6" xfId="753"/>
    <cellStyle name="20% - Accent6 4" xfId="754"/>
    <cellStyle name="20% - Accent6 4 2" xfId="755"/>
    <cellStyle name="20% - Accent6 4 3" xfId="756"/>
    <cellStyle name="20% - Accent6 4 4" xfId="757"/>
    <cellStyle name="20% - Accent6 4 5" xfId="758"/>
    <cellStyle name="20% - Accent6 4 6" xfId="759"/>
    <cellStyle name="20% - Accent6 5" xfId="760"/>
    <cellStyle name="20% - Accent6 5 2" xfId="761"/>
    <cellStyle name="20% - Accent6 5 3" xfId="762"/>
    <cellStyle name="20% - Accent6 5 4" xfId="763"/>
    <cellStyle name="20% - Accent6 5 5" xfId="764"/>
    <cellStyle name="20% - Accent6 5 6" xfId="765"/>
    <cellStyle name="20% - Accent6 6" xfId="766"/>
    <cellStyle name="20% - Accent6 7" xfId="767"/>
    <cellStyle name="20% - Accent6 8" xfId="768"/>
    <cellStyle name="20% - Nhấn1" xfId="769"/>
    <cellStyle name="20% - Nhấn1 2" xfId="770"/>
    <cellStyle name="20% - Nhấn1 3" xfId="771"/>
    <cellStyle name="20% - Nhấn1 4" xfId="772"/>
    <cellStyle name="20% - Nhấn1 5" xfId="773"/>
    <cellStyle name="20% - Nhấn1 6" xfId="774"/>
    <cellStyle name="20% - Nhấn2" xfId="775"/>
    <cellStyle name="20% - Nhấn2 2" xfId="776"/>
    <cellStyle name="20% - Nhấn2 3" xfId="777"/>
    <cellStyle name="20% - Nhấn2 4" xfId="778"/>
    <cellStyle name="20% - Nhấn2 5" xfId="779"/>
    <cellStyle name="20% - Nhấn2 6" xfId="780"/>
    <cellStyle name="20% - Nhấn3" xfId="781"/>
    <cellStyle name="20% - Nhấn3 2" xfId="782"/>
    <cellStyle name="20% - Nhấn3 3" xfId="783"/>
    <cellStyle name="20% - Nhấn3 4" xfId="784"/>
    <cellStyle name="20% - Nhấn3 5" xfId="785"/>
    <cellStyle name="20% - Nhấn3 6" xfId="786"/>
    <cellStyle name="20% - Nhấn4" xfId="787"/>
    <cellStyle name="20% - Nhấn4 2" xfId="788"/>
    <cellStyle name="20% - Nhấn4 3" xfId="789"/>
    <cellStyle name="20% - Nhấn4 4" xfId="790"/>
    <cellStyle name="20% - Nhấn4 5" xfId="791"/>
    <cellStyle name="20% - Nhấn4 6" xfId="792"/>
    <cellStyle name="20% - Nhấn5" xfId="793"/>
    <cellStyle name="20% - Nhấn5 2" xfId="794"/>
    <cellStyle name="20% - Nhấn5 3" xfId="795"/>
    <cellStyle name="20% - Nhấn5 4" xfId="796"/>
    <cellStyle name="20% - Nhấn5 5" xfId="797"/>
    <cellStyle name="20% - Nhấn5 6" xfId="798"/>
    <cellStyle name="20% - Nhấn6" xfId="799"/>
    <cellStyle name="20% - Nhấn6 2" xfId="800"/>
    <cellStyle name="20% - Nhấn6 3" xfId="801"/>
    <cellStyle name="20% - Nhấn6 4" xfId="802"/>
    <cellStyle name="20% - Nhấn6 5" xfId="803"/>
    <cellStyle name="20% - Nhấn6 6" xfId="804"/>
    <cellStyle name="3" xfId="805"/>
    <cellStyle name="3 2" xfId="806"/>
    <cellStyle name="3_Phu luc cong trinh dong dien 6T.2013" xfId="807"/>
    <cellStyle name="4" xfId="808"/>
    <cellStyle name="4 2" xfId="809"/>
    <cellStyle name="40% - Accent1" xfId="810"/>
    <cellStyle name="40% - Accent1 2" xfId="811"/>
    <cellStyle name="40% - Accent1 2 2" xfId="812"/>
    <cellStyle name="40% - Accent1 2 3" xfId="813"/>
    <cellStyle name="40% - Accent1 2 4" xfId="814"/>
    <cellStyle name="40% - Accent1 2 5" xfId="815"/>
    <cellStyle name="40% - Accent1 2 6" xfId="816"/>
    <cellStyle name="40% - Accent1 3" xfId="817"/>
    <cellStyle name="40% - Accent1 3 2" xfId="818"/>
    <cellStyle name="40% - Accent1 3 3" xfId="819"/>
    <cellStyle name="40% - Accent1 3 4" xfId="820"/>
    <cellStyle name="40% - Accent1 3 5" xfId="821"/>
    <cellStyle name="40% - Accent1 3 6" xfId="822"/>
    <cellStyle name="40% - Accent1 4" xfId="823"/>
    <cellStyle name="40% - Accent1 4 2" xfId="824"/>
    <cellStyle name="40% - Accent1 4 3" xfId="825"/>
    <cellStyle name="40% - Accent1 4 4" xfId="826"/>
    <cellStyle name="40% - Accent1 4 5" xfId="827"/>
    <cellStyle name="40% - Accent1 4 6" xfId="828"/>
    <cellStyle name="40% - Accent1 5" xfId="829"/>
    <cellStyle name="40% - Accent1 5 2" xfId="830"/>
    <cellStyle name="40% - Accent1 5 3" xfId="831"/>
    <cellStyle name="40% - Accent1 5 4" xfId="832"/>
    <cellStyle name="40% - Accent1 5 5" xfId="833"/>
    <cellStyle name="40% - Accent1 5 6" xfId="834"/>
    <cellStyle name="40% - Accent1 6" xfId="835"/>
    <cellStyle name="40% - Accent1 7" xfId="836"/>
    <cellStyle name="40% - Accent1 8" xfId="837"/>
    <cellStyle name="40% - Accent2" xfId="838"/>
    <cellStyle name="40% - Accent2 2" xfId="839"/>
    <cellStyle name="40% - Accent2 2 2" xfId="840"/>
    <cellStyle name="40% - Accent2 2 3" xfId="841"/>
    <cellStyle name="40% - Accent2 2 4" xfId="842"/>
    <cellStyle name="40% - Accent2 2 5" xfId="843"/>
    <cellStyle name="40% - Accent2 2 6" xfId="844"/>
    <cellStyle name="40% - Accent2 3" xfId="845"/>
    <cellStyle name="40% - Accent2 3 2" xfId="846"/>
    <cellStyle name="40% - Accent2 3 3" xfId="847"/>
    <cellStyle name="40% - Accent2 3 4" xfId="848"/>
    <cellStyle name="40% - Accent2 3 5" xfId="849"/>
    <cellStyle name="40% - Accent2 3 6" xfId="850"/>
    <cellStyle name="40% - Accent2 4" xfId="851"/>
    <cellStyle name="40% - Accent2 4 2" xfId="852"/>
    <cellStyle name="40% - Accent2 4 3" xfId="853"/>
    <cellStyle name="40% - Accent2 4 4" xfId="854"/>
    <cellStyle name="40% - Accent2 4 5" xfId="855"/>
    <cellStyle name="40% - Accent2 4 6" xfId="856"/>
    <cellStyle name="40% - Accent2 5" xfId="857"/>
    <cellStyle name="40% - Accent2 5 2" xfId="858"/>
    <cellStyle name="40% - Accent2 5 3" xfId="859"/>
    <cellStyle name="40% - Accent2 5 4" xfId="860"/>
    <cellStyle name="40% - Accent2 5 5" xfId="861"/>
    <cellStyle name="40% - Accent2 5 6" xfId="862"/>
    <cellStyle name="40% - Accent2 6" xfId="863"/>
    <cellStyle name="40% - Accent2 7" xfId="864"/>
    <cellStyle name="40% - Accent2 8" xfId="865"/>
    <cellStyle name="40% - Accent3" xfId="866"/>
    <cellStyle name="40% - Accent3 2" xfId="867"/>
    <cellStyle name="40% - Accent3 2 2" xfId="868"/>
    <cellStyle name="40% - Accent3 2 3" xfId="869"/>
    <cellStyle name="40% - Accent3 2 4" xfId="870"/>
    <cellStyle name="40% - Accent3 2 5" xfId="871"/>
    <cellStyle name="40% - Accent3 2 6" xfId="872"/>
    <cellStyle name="40% - Accent3 3" xfId="873"/>
    <cellStyle name="40% - Accent3 3 2" xfId="874"/>
    <cellStyle name="40% - Accent3 3 3" xfId="875"/>
    <cellStyle name="40% - Accent3 3 4" xfId="876"/>
    <cellStyle name="40% - Accent3 3 5" xfId="877"/>
    <cellStyle name="40% - Accent3 3 6" xfId="878"/>
    <cellStyle name="40% - Accent3 4" xfId="879"/>
    <cellStyle name="40% - Accent3 4 2" xfId="880"/>
    <cellStyle name="40% - Accent3 4 3" xfId="881"/>
    <cellStyle name="40% - Accent3 4 4" xfId="882"/>
    <cellStyle name="40% - Accent3 4 5" xfId="883"/>
    <cellStyle name="40% - Accent3 4 6" xfId="884"/>
    <cellStyle name="40% - Accent3 5" xfId="885"/>
    <cellStyle name="40% - Accent3 5 2" xfId="886"/>
    <cellStyle name="40% - Accent3 5 3" xfId="887"/>
    <cellStyle name="40% - Accent3 5 4" xfId="888"/>
    <cellStyle name="40% - Accent3 5 5" xfId="889"/>
    <cellStyle name="40% - Accent3 5 6" xfId="890"/>
    <cellStyle name="40% - Accent3 6" xfId="891"/>
    <cellStyle name="40% - Accent3 7" xfId="892"/>
    <cellStyle name="40% - Accent3 8" xfId="893"/>
    <cellStyle name="40% - Accent4" xfId="894"/>
    <cellStyle name="40% - Accent4 2" xfId="895"/>
    <cellStyle name="40% - Accent4 2 2" xfId="896"/>
    <cellStyle name="40% - Accent4 2 3" xfId="897"/>
    <cellStyle name="40% - Accent4 2 4" xfId="898"/>
    <cellStyle name="40% - Accent4 2 5" xfId="899"/>
    <cellStyle name="40% - Accent4 2 6" xfId="900"/>
    <cellStyle name="40% - Accent4 3" xfId="901"/>
    <cellStyle name="40% - Accent4 3 2" xfId="902"/>
    <cellStyle name="40% - Accent4 3 3" xfId="903"/>
    <cellStyle name="40% - Accent4 3 4" xfId="904"/>
    <cellStyle name="40% - Accent4 3 5" xfId="905"/>
    <cellStyle name="40% - Accent4 3 6" xfId="906"/>
    <cellStyle name="40% - Accent4 4" xfId="907"/>
    <cellStyle name="40% - Accent4 4 2" xfId="908"/>
    <cellStyle name="40% - Accent4 4 3" xfId="909"/>
    <cellStyle name="40% - Accent4 4 4" xfId="910"/>
    <cellStyle name="40% - Accent4 4 5" xfId="911"/>
    <cellStyle name="40% - Accent4 4 6" xfId="912"/>
    <cellStyle name="40% - Accent4 5" xfId="913"/>
    <cellStyle name="40% - Accent4 5 2" xfId="914"/>
    <cellStyle name="40% - Accent4 5 3" xfId="915"/>
    <cellStyle name="40% - Accent4 5 4" xfId="916"/>
    <cellStyle name="40% - Accent4 5 5" xfId="917"/>
    <cellStyle name="40% - Accent4 5 6" xfId="918"/>
    <cellStyle name="40% - Accent4 6" xfId="919"/>
    <cellStyle name="40% - Accent4 7" xfId="920"/>
    <cellStyle name="40% - Accent4 8" xfId="921"/>
    <cellStyle name="40% - Accent5" xfId="922"/>
    <cellStyle name="40% - Accent5 2" xfId="923"/>
    <cellStyle name="40% - Accent5 2 2" xfId="924"/>
    <cellStyle name="40% - Accent5 2 3" xfId="925"/>
    <cellStyle name="40% - Accent5 2 4" xfId="926"/>
    <cellStyle name="40% - Accent5 2 5" xfId="927"/>
    <cellStyle name="40% - Accent5 2 6" xfId="928"/>
    <cellStyle name="40% - Accent5 3" xfId="929"/>
    <cellStyle name="40% - Accent5 3 2" xfId="930"/>
    <cellStyle name="40% - Accent5 3 3" xfId="931"/>
    <cellStyle name="40% - Accent5 3 4" xfId="932"/>
    <cellStyle name="40% - Accent5 3 5" xfId="933"/>
    <cellStyle name="40% - Accent5 3 6" xfId="934"/>
    <cellStyle name="40% - Accent5 4" xfId="935"/>
    <cellStyle name="40% - Accent5 4 2" xfId="936"/>
    <cellStyle name="40% - Accent5 4 3" xfId="937"/>
    <cellStyle name="40% - Accent5 4 4" xfId="938"/>
    <cellStyle name="40% - Accent5 4 5" xfId="939"/>
    <cellStyle name="40% - Accent5 4 6" xfId="940"/>
    <cellStyle name="40% - Accent5 5" xfId="941"/>
    <cellStyle name="40% - Accent5 5 2" xfId="942"/>
    <cellStyle name="40% - Accent5 5 3" xfId="943"/>
    <cellStyle name="40% - Accent5 5 4" xfId="944"/>
    <cellStyle name="40% - Accent5 5 5" xfId="945"/>
    <cellStyle name="40% - Accent5 5 6" xfId="946"/>
    <cellStyle name="40% - Accent5 6" xfId="947"/>
    <cellStyle name="40% - Accent5 7" xfId="948"/>
    <cellStyle name="40% - Accent5 8" xfId="949"/>
    <cellStyle name="40% - Accent6" xfId="950"/>
    <cellStyle name="40% - Accent6 2" xfId="951"/>
    <cellStyle name="40% - Accent6 2 2" xfId="952"/>
    <cellStyle name="40% - Accent6 2 3" xfId="953"/>
    <cellStyle name="40% - Accent6 2 4" xfId="954"/>
    <cellStyle name="40% - Accent6 2 5" xfId="955"/>
    <cellStyle name="40% - Accent6 2 6" xfId="956"/>
    <cellStyle name="40% - Accent6 3" xfId="957"/>
    <cellStyle name="40% - Accent6 3 2" xfId="958"/>
    <cellStyle name="40% - Accent6 3 3" xfId="959"/>
    <cellStyle name="40% - Accent6 3 4" xfId="960"/>
    <cellStyle name="40% - Accent6 3 5" xfId="961"/>
    <cellStyle name="40% - Accent6 3 6" xfId="962"/>
    <cellStyle name="40% - Accent6 4" xfId="963"/>
    <cellStyle name="40% - Accent6 4 2" xfId="964"/>
    <cellStyle name="40% - Accent6 4 3" xfId="965"/>
    <cellStyle name="40% - Accent6 4 4" xfId="966"/>
    <cellStyle name="40% - Accent6 4 5" xfId="967"/>
    <cellStyle name="40% - Accent6 4 6" xfId="968"/>
    <cellStyle name="40% - Accent6 5" xfId="969"/>
    <cellStyle name="40% - Accent6 5 2" xfId="970"/>
    <cellStyle name="40% - Accent6 5 3" xfId="971"/>
    <cellStyle name="40% - Accent6 5 4" xfId="972"/>
    <cellStyle name="40% - Accent6 5 5" xfId="973"/>
    <cellStyle name="40% - Accent6 5 6" xfId="974"/>
    <cellStyle name="40% - Accent6 6" xfId="975"/>
    <cellStyle name="40% - Accent6 7" xfId="976"/>
    <cellStyle name="40% - Accent6 8" xfId="977"/>
    <cellStyle name="40% - Nhấn1" xfId="978"/>
    <cellStyle name="40% - Nhấn1 2" xfId="979"/>
    <cellStyle name="40% - Nhấn1 3" xfId="980"/>
    <cellStyle name="40% - Nhấn1 4" xfId="981"/>
    <cellStyle name="40% - Nhấn1 5" xfId="982"/>
    <cellStyle name="40% - Nhấn1 6" xfId="983"/>
    <cellStyle name="40% - Nhấn2" xfId="984"/>
    <cellStyle name="40% - Nhấn2 2" xfId="985"/>
    <cellStyle name="40% - Nhấn2 3" xfId="986"/>
    <cellStyle name="40% - Nhấn2 4" xfId="987"/>
    <cellStyle name="40% - Nhấn2 5" xfId="988"/>
    <cellStyle name="40% - Nhấn2 6" xfId="989"/>
    <cellStyle name="40% - Nhấn3" xfId="990"/>
    <cellStyle name="40% - Nhấn3 2" xfId="991"/>
    <cellStyle name="40% - Nhấn3 3" xfId="992"/>
    <cellStyle name="40% - Nhấn3 4" xfId="993"/>
    <cellStyle name="40% - Nhấn3 5" xfId="994"/>
    <cellStyle name="40% - Nhấn3 6" xfId="995"/>
    <cellStyle name="40% - Nhấn4" xfId="996"/>
    <cellStyle name="40% - Nhấn4 2" xfId="997"/>
    <cellStyle name="40% - Nhấn4 3" xfId="998"/>
    <cellStyle name="40% - Nhấn4 4" xfId="999"/>
    <cellStyle name="40% - Nhấn4 5" xfId="1000"/>
    <cellStyle name="40% - Nhấn4 6" xfId="1001"/>
    <cellStyle name="40% - Nhấn5" xfId="1002"/>
    <cellStyle name="40% - Nhấn5 2" xfId="1003"/>
    <cellStyle name="40% - Nhấn5 3" xfId="1004"/>
    <cellStyle name="40% - Nhấn5 4" xfId="1005"/>
    <cellStyle name="40% - Nhấn5 5" xfId="1006"/>
    <cellStyle name="40% - Nhấn5 6" xfId="1007"/>
    <cellStyle name="40% - Nhấn6" xfId="1008"/>
    <cellStyle name="40% - Nhấn6 2" xfId="1009"/>
    <cellStyle name="40% - Nhấn6 3" xfId="1010"/>
    <cellStyle name="40% - Nhấn6 4" xfId="1011"/>
    <cellStyle name="40% - Nhấn6 5" xfId="1012"/>
    <cellStyle name="40% - Nhấn6 6" xfId="1013"/>
    <cellStyle name="52" xfId="1014"/>
    <cellStyle name="6" xfId="1015"/>
    <cellStyle name="6 2" xfId="1016"/>
    <cellStyle name="6???_x0002_¯ög6hÅ‡6???_x0002_¹?ß_x0008_,Ñ‡6???_x0002_…#×&gt;Ò ‡6???_x0002_é_x0007_ß_x0008__x001C__x000B__x001E_?????&#10;?_x0001_???????_x0014_?_x0001_???????_x001E_?fB_x000F_c????_x0018_I¿_x0008_v_x0010_‡6Ö_x0002_Ÿ6????ía??_x0012_c??????????????_x0001_?????????_x0001_?_x0001_?_x0001_?" xfId="1017"/>
    <cellStyle name="6???_x0002_¯ög6hÅ‡6???_x0002_¹?ß_x0008_,Ñ‡6???_x0002_…#×&gt;Ò ‡6???_x0002_é_x0007_ß_x0008__x001C__x000B__x001E_?????&#10;?_x0001_???????_x0014_?_x0001_???????_x001E_?fB_x000F_c????_x0018_I¿_x0008_v_x0010_‡6Ö_x0002_Ÿ6????_x0015_l??Õm??????????????_x0001_?????????_x0001_?_x0001_?_x0001_?" xfId="1018"/>
    <cellStyle name="6_Bieu ke hoach 17.4.11 " xfId="1019"/>
    <cellStyle name="6_Bieu QH 2020 m" xfId="1020"/>
    <cellStyle name="6_Book1" xfId="1021"/>
    <cellStyle name="6_Book1 2" xfId="1022"/>
    <cellStyle name="6_Book1_Bieu kh 2016 buon ho" xfId="1023"/>
    <cellStyle name="6_Book1_Danh muc cong trinh" xfId="1024"/>
    <cellStyle name="6_Book1_DMKhucongnghiep(A.Manh)" xfId="1025"/>
    <cellStyle name="6_Dang ky danh muc DTXD 2015- sua lai  6-2014-2" xfId="1026"/>
    <cellStyle name="6_Dang ky danh muc DTXD 2015- sua lai  6-2014-2 2" xfId="1027"/>
    <cellStyle name="6_Danh muc cong trinh" xfId="1028"/>
    <cellStyle name="6_DMKhucongnghiep(A.Manh)" xfId="1029"/>
    <cellStyle name="60% - Accent1" xfId="1030"/>
    <cellStyle name="60% - Accent1 2" xfId="1031"/>
    <cellStyle name="60% - Accent1 2 2" xfId="1032"/>
    <cellStyle name="60% - Accent1 3" xfId="1033"/>
    <cellStyle name="60% - Accent1 4" xfId="1034"/>
    <cellStyle name="60% - Accent1 5" xfId="1035"/>
    <cellStyle name="60% - Accent1 6" xfId="1036"/>
    <cellStyle name="60% - Accent1 7" xfId="1037"/>
    <cellStyle name="60% - Accent1 8" xfId="1038"/>
    <cellStyle name="60% - Accent2" xfId="1039"/>
    <cellStyle name="60% - Accent2 2" xfId="1040"/>
    <cellStyle name="60% - Accent2 2 2" xfId="1041"/>
    <cellStyle name="60% - Accent2 3" xfId="1042"/>
    <cellStyle name="60% - Accent2 4" xfId="1043"/>
    <cellStyle name="60% - Accent2 5" xfId="1044"/>
    <cellStyle name="60% - Accent2 6" xfId="1045"/>
    <cellStyle name="60% - Accent2 7" xfId="1046"/>
    <cellStyle name="60% - Accent2 8" xfId="1047"/>
    <cellStyle name="60% - Accent3" xfId="1048"/>
    <cellStyle name="60% - Accent3 2" xfId="1049"/>
    <cellStyle name="60% - Accent3 2 2" xfId="1050"/>
    <cellStyle name="60% - Accent3 3" xfId="1051"/>
    <cellStyle name="60% - Accent3 4" xfId="1052"/>
    <cellStyle name="60% - Accent3 5" xfId="1053"/>
    <cellStyle name="60% - Accent3 6" xfId="1054"/>
    <cellStyle name="60% - Accent3 7" xfId="1055"/>
    <cellStyle name="60% - Accent3 8" xfId="1056"/>
    <cellStyle name="60% - Accent4" xfId="1057"/>
    <cellStyle name="60% - Accent4 2" xfId="1058"/>
    <cellStyle name="60% - Accent4 2 2" xfId="1059"/>
    <cellStyle name="60% - Accent4 3" xfId="1060"/>
    <cellStyle name="60% - Accent4 4" xfId="1061"/>
    <cellStyle name="60% - Accent4 5" xfId="1062"/>
    <cellStyle name="60% - Accent4 6" xfId="1063"/>
    <cellStyle name="60% - Accent4 7" xfId="1064"/>
    <cellStyle name="60% - Accent4 8" xfId="1065"/>
    <cellStyle name="60% - Accent5" xfId="1066"/>
    <cellStyle name="60% - Accent5 2" xfId="1067"/>
    <cellStyle name="60% - Accent5 2 2" xfId="1068"/>
    <cellStyle name="60% - Accent5 3" xfId="1069"/>
    <cellStyle name="60% - Accent5 4" xfId="1070"/>
    <cellStyle name="60% - Accent5 5" xfId="1071"/>
    <cellStyle name="60% - Accent5 6" xfId="1072"/>
    <cellStyle name="60% - Accent5 7" xfId="1073"/>
    <cellStyle name="60% - Accent5 8" xfId="1074"/>
    <cellStyle name="60% - Accent6" xfId="1075"/>
    <cellStyle name="60% - Accent6 2" xfId="1076"/>
    <cellStyle name="60% - Accent6 2 2" xfId="1077"/>
    <cellStyle name="60% - Accent6 3" xfId="1078"/>
    <cellStyle name="60% - Accent6 4" xfId="1079"/>
    <cellStyle name="60% - Accent6 5" xfId="1080"/>
    <cellStyle name="60% - Accent6 6" xfId="1081"/>
    <cellStyle name="60% - Accent6 7" xfId="1082"/>
    <cellStyle name="60% - Accent6 8" xfId="1083"/>
    <cellStyle name="60% - Nhấn1" xfId="1084"/>
    <cellStyle name="60% - Nhấn1 2" xfId="1085"/>
    <cellStyle name="60% - Nhấn2" xfId="1086"/>
    <cellStyle name="60% - Nhấn2 2" xfId="1087"/>
    <cellStyle name="60% - Nhấn3" xfId="1088"/>
    <cellStyle name="60% - Nhấn3 2" xfId="1089"/>
    <cellStyle name="60% - Nhấn4" xfId="1090"/>
    <cellStyle name="60% - Nhấn4 2" xfId="1091"/>
    <cellStyle name="60% - Nhấn5" xfId="1092"/>
    <cellStyle name="60% - Nhấn5 2" xfId="1093"/>
    <cellStyle name="60% - Nhấn6" xfId="1094"/>
    <cellStyle name="60% - Nhấn6 2" xfId="1095"/>
    <cellStyle name="a" xfId="1096"/>
    <cellStyle name="a 2" xfId="1097"/>
    <cellStyle name="_x0001_Å»_x001E_´ " xfId="1098"/>
    <cellStyle name="_x0001_Å»_x001E_´_" xfId="1099"/>
    <cellStyle name="Accent1" xfId="1100"/>
    <cellStyle name="Accent1 2" xfId="1101"/>
    <cellStyle name="Accent1 2 2" xfId="1102"/>
    <cellStyle name="Accent1 3" xfId="1103"/>
    <cellStyle name="Accent1 4" xfId="1104"/>
    <cellStyle name="Accent1 5" xfId="1105"/>
    <cellStyle name="Accent1 6" xfId="1106"/>
    <cellStyle name="Accent1 7" xfId="1107"/>
    <cellStyle name="Accent1 8" xfId="1108"/>
    <cellStyle name="Accent2" xfId="1109"/>
    <cellStyle name="Accent2 2" xfId="1110"/>
    <cellStyle name="Accent2 2 2" xfId="1111"/>
    <cellStyle name="Accent2 3" xfId="1112"/>
    <cellStyle name="Accent2 4" xfId="1113"/>
    <cellStyle name="Accent2 5" xfId="1114"/>
    <cellStyle name="Accent2 6" xfId="1115"/>
    <cellStyle name="Accent2 7" xfId="1116"/>
    <cellStyle name="Accent2 8" xfId="1117"/>
    <cellStyle name="Accent3" xfId="1118"/>
    <cellStyle name="Accent3 2" xfId="1119"/>
    <cellStyle name="Accent3 2 2" xfId="1120"/>
    <cellStyle name="Accent3 3" xfId="1121"/>
    <cellStyle name="Accent3 4" xfId="1122"/>
    <cellStyle name="Accent3 5" xfId="1123"/>
    <cellStyle name="Accent3 6" xfId="1124"/>
    <cellStyle name="Accent3 7" xfId="1125"/>
    <cellStyle name="Accent3 8" xfId="1126"/>
    <cellStyle name="Accent4" xfId="1127"/>
    <cellStyle name="Accent4 2" xfId="1128"/>
    <cellStyle name="Accent4 2 2" xfId="1129"/>
    <cellStyle name="Accent4 3" xfId="1130"/>
    <cellStyle name="Accent4 4" xfId="1131"/>
    <cellStyle name="Accent4 5" xfId="1132"/>
    <cellStyle name="Accent4 6" xfId="1133"/>
    <cellStyle name="Accent4 7" xfId="1134"/>
    <cellStyle name="Accent4 8" xfId="1135"/>
    <cellStyle name="Accent5" xfId="1136"/>
    <cellStyle name="Accent5 2" xfId="1137"/>
    <cellStyle name="Accent5 2 2" xfId="1138"/>
    <cellStyle name="Accent5 3" xfId="1139"/>
    <cellStyle name="Accent5 4" xfId="1140"/>
    <cellStyle name="Accent5 5" xfId="1141"/>
    <cellStyle name="Accent5 6" xfId="1142"/>
    <cellStyle name="Accent5 7" xfId="1143"/>
    <cellStyle name="Accent5 8" xfId="1144"/>
    <cellStyle name="Accent6" xfId="1145"/>
    <cellStyle name="Accent6 2" xfId="1146"/>
    <cellStyle name="Accent6 2 2" xfId="1147"/>
    <cellStyle name="Accent6 3" xfId="1148"/>
    <cellStyle name="Accent6 4" xfId="1149"/>
    <cellStyle name="Accent6 5" xfId="1150"/>
    <cellStyle name="Accent6 6" xfId="1151"/>
    <cellStyle name="Accent6 7" xfId="1152"/>
    <cellStyle name="Accent6 8" xfId="1153"/>
    <cellStyle name="ÅëÈ­ [0]_      " xfId="1154"/>
    <cellStyle name="AeE­ [0]_INQUIRY ¿?¾÷AßAø " xfId="1155"/>
    <cellStyle name="ÅëÈ­ [0]_laroux" xfId="1156"/>
    <cellStyle name="ÅëÈ­_      " xfId="1157"/>
    <cellStyle name="AeE­_INQUIRY ¿?¾÷AßAø " xfId="1158"/>
    <cellStyle name="ÅëÈ­_laroux" xfId="1159"/>
    <cellStyle name="ÄÞ¸¶ [0]_      " xfId="1160"/>
    <cellStyle name="AÞ¸¶ [0]_INQUIRY ¿?¾÷AßAø " xfId="1161"/>
    <cellStyle name="ÄÞ¸¶ [0]_L601CPT" xfId="1162"/>
    <cellStyle name="ÄÞ¸¶_      " xfId="1163"/>
    <cellStyle name="AÞ¸¶_INQUIRY ¿?¾÷AßAø " xfId="1164"/>
    <cellStyle name="ÄÞ¸¶_L601CPT" xfId="1165"/>
    <cellStyle name="Bad" xfId="1166"/>
    <cellStyle name="Bad 2" xfId="1167"/>
    <cellStyle name="Bad 2 2" xfId="1168"/>
    <cellStyle name="Bad 3" xfId="1169"/>
    <cellStyle name="Bad 4" xfId="1170"/>
    <cellStyle name="Bad 5" xfId="1171"/>
    <cellStyle name="Bad 6" xfId="1172"/>
    <cellStyle name="Bad 7" xfId="1173"/>
    <cellStyle name="Bad 8" xfId="1174"/>
    <cellStyle name="Bình thường 2" xfId="1175"/>
    <cellStyle name="Bình thường 2 2" xfId="1176"/>
    <cellStyle name="Bình thường 3" xfId="1177"/>
    <cellStyle name="C?AØ_¿?¾÷CoE² " xfId="1178"/>
    <cellStyle name="Ç¥ÁØ_      " xfId="1179"/>
    <cellStyle name="C￥AØ_¿μ¾÷CoE² " xfId="1180"/>
    <cellStyle name="Ç¥ÁØ_±³°¢¼ö·®" xfId="1181"/>
    <cellStyle name="C￥AØ_Sheet1_¿μ¾÷CoE² " xfId="1182"/>
    <cellStyle name="Calc Currency (0)" xfId="1183"/>
    <cellStyle name="Calc Currency (0) 2" xfId="1184"/>
    <cellStyle name="Calc Currency (2)" xfId="1185"/>
    <cellStyle name="Calc Percent (0)" xfId="1186"/>
    <cellStyle name="Calc Percent (1)" xfId="1187"/>
    <cellStyle name="Calc Percent (2)" xfId="1188"/>
    <cellStyle name="Calc Units (0)" xfId="1189"/>
    <cellStyle name="Calc Units (1)" xfId="1190"/>
    <cellStyle name="Calc Units (2)" xfId="1191"/>
    <cellStyle name="Calculation" xfId="1192"/>
    <cellStyle name="Calculation 2" xfId="1193"/>
    <cellStyle name="Calculation 2 2" xfId="1194"/>
    <cellStyle name="Calculation 3" xfId="1195"/>
    <cellStyle name="Calculation 4" xfId="1196"/>
    <cellStyle name="Calculation 5" xfId="1197"/>
    <cellStyle name="Calculation 6" xfId="1198"/>
    <cellStyle name="Calculation 7" xfId="1199"/>
    <cellStyle name="Calculation 8" xfId="1200"/>
    <cellStyle name="category" xfId="1201"/>
    <cellStyle name="category 2" xfId="1202"/>
    <cellStyle name="category 3" xfId="1203"/>
    <cellStyle name="CC1" xfId="1204"/>
    <cellStyle name="CC2" xfId="1205"/>
    <cellStyle name="Centered Heading" xfId="1206"/>
    <cellStyle name="CenterHead" xfId="1207"/>
    <cellStyle name="chchuyen" xfId="1208"/>
    <cellStyle name="Check Cell" xfId="1209"/>
    <cellStyle name="Check Cell 2" xfId="1210"/>
    <cellStyle name="Check Cell 2 2" xfId="1211"/>
    <cellStyle name="Check Cell 3" xfId="1212"/>
    <cellStyle name="Check Cell 4" xfId="1213"/>
    <cellStyle name="Check Cell 5" xfId="1214"/>
    <cellStyle name="Check Cell 6" xfId="1215"/>
    <cellStyle name="Check Cell 7" xfId="1216"/>
    <cellStyle name="Check Cell 8" xfId="1217"/>
    <cellStyle name="Chi phÝ kh¸c_Book1" xfId="1218"/>
    <cellStyle name="chu" xfId="1219"/>
    <cellStyle name="Chuẩn 2" xfId="1220"/>
    <cellStyle name="CHUONG" xfId="1221"/>
    <cellStyle name="ColLevel_0" xfId="1222"/>
    <cellStyle name="Column_Title" xfId="1223"/>
    <cellStyle name="Comma" xfId="1224"/>
    <cellStyle name="Comma [0]" xfId="1225"/>
    <cellStyle name="Comma [0] 2" xfId="1226"/>
    <cellStyle name="Comma [0] 3" xfId="1227"/>
    <cellStyle name="Comma [0] 4" xfId="1228"/>
    <cellStyle name="Comma [0] 4 2" xfId="1229"/>
    <cellStyle name="Comma [0] 5" xfId="1230"/>
    <cellStyle name="Comma [0] 6" xfId="1231"/>
    <cellStyle name="Comma [0] 9" xfId="1232"/>
    <cellStyle name="Comma [00]" xfId="1233"/>
    <cellStyle name="Comma 0.0" xfId="1234"/>
    <cellStyle name="Comma 0.00" xfId="1235"/>
    <cellStyle name="Comma 0.000" xfId="1236"/>
    <cellStyle name="Comma 10" xfId="1237"/>
    <cellStyle name="Comma 10 10" xfId="1238"/>
    <cellStyle name="Comma 10 2" xfId="1239"/>
    <cellStyle name="Comma 10 3" xfId="1240"/>
    <cellStyle name="Comma 10 3 2" xfId="1241"/>
    <cellStyle name="Comma 10 4" xfId="1242"/>
    <cellStyle name="Comma 10 5" xfId="1243"/>
    <cellStyle name="Comma 10 6" xfId="1244"/>
    <cellStyle name="Comma 11" xfId="1245"/>
    <cellStyle name="Comma 12" xfId="1246"/>
    <cellStyle name="Comma 13" xfId="1247"/>
    <cellStyle name="Comma 14" xfId="1248"/>
    <cellStyle name="Comma 15" xfId="1249"/>
    <cellStyle name="Comma 16" xfId="1250"/>
    <cellStyle name="Comma 17" xfId="1251"/>
    <cellStyle name="Comma 18" xfId="1252"/>
    <cellStyle name="Comma 19" xfId="1253"/>
    <cellStyle name="Comma 2" xfId="1254"/>
    <cellStyle name="Comma 2 10" xfId="1255"/>
    <cellStyle name="Comma 2 11" xfId="1256"/>
    <cellStyle name="Comma 2 12" xfId="1257"/>
    <cellStyle name="Comma 2 13" xfId="1258"/>
    <cellStyle name="Comma 2 14" xfId="1259"/>
    <cellStyle name="Comma 2 15" xfId="1260"/>
    <cellStyle name="Comma 2 16" xfId="1261"/>
    <cellStyle name="Comma 2 17" xfId="1262"/>
    <cellStyle name="Comma 2 18" xfId="1263"/>
    <cellStyle name="Comma 2 19" xfId="1264"/>
    <cellStyle name="Comma 2 2" xfId="1265"/>
    <cellStyle name="Comma 2 2 2" xfId="1266"/>
    <cellStyle name="Comma 2 2 2 2" xfId="1267"/>
    <cellStyle name="Comma 2 2 3" xfId="1268"/>
    <cellStyle name="Comma 2 2 3 2" xfId="1269"/>
    <cellStyle name="Comma 2 20" xfId="1270"/>
    <cellStyle name="Comma 2 21" xfId="1271"/>
    <cellStyle name="Comma 2 22" xfId="1272"/>
    <cellStyle name="Comma 2 23" xfId="1273"/>
    <cellStyle name="Comma 2 24" xfId="1274"/>
    <cellStyle name="Comma 2 25" xfId="1275"/>
    <cellStyle name="Comma 2 3" xfId="1276"/>
    <cellStyle name="Comma 2 4" xfId="1277"/>
    <cellStyle name="Comma 2 5" xfId="1278"/>
    <cellStyle name="Comma 2 6" xfId="1279"/>
    <cellStyle name="Comma 2 7" xfId="1280"/>
    <cellStyle name="Comma 2 8" xfId="1281"/>
    <cellStyle name="Comma 2 9" xfId="1282"/>
    <cellStyle name="Comma 2_1" xfId="1283"/>
    <cellStyle name="Comma 20" xfId="1284"/>
    <cellStyle name="Comma 21" xfId="1285"/>
    <cellStyle name="Comma 22" xfId="1286"/>
    <cellStyle name="Comma 23" xfId="1287"/>
    <cellStyle name="Comma 24" xfId="1288"/>
    <cellStyle name="Comma 25" xfId="1289"/>
    <cellStyle name="Comma 26" xfId="1290"/>
    <cellStyle name="Comma 27" xfId="1291"/>
    <cellStyle name="Comma 28" xfId="1292"/>
    <cellStyle name="Comma 29" xfId="1293"/>
    <cellStyle name="Comma 3" xfId="1294"/>
    <cellStyle name="Comma 3 2" xfId="1295"/>
    <cellStyle name="Comma 3 2 2" xfId="1296"/>
    <cellStyle name="Comma 3 3" xfId="1297"/>
    <cellStyle name="Comma 3 4" xfId="1298"/>
    <cellStyle name="Comma 3 5" xfId="1299"/>
    <cellStyle name="Comma 30" xfId="1300"/>
    <cellStyle name="Comma 31" xfId="1301"/>
    <cellStyle name="Comma 32" xfId="1302"/>
    <cellStyle name="Comma 33" xfId="1303"/>
    <cellStyle name="Comma 34" xfId="1304"/>
    <cellStyle name="Comma 35" xfId="1305"/>
    <cellStyle name="Comma 36" xfId="1306"/>
    <cellStyle name="Comma 36 2" xfId="1307"/>
    <cellStyle name="Comma 36 2 2" xfId="1308"/>
    <cellStyle name="Comma 36 2 3" xfId="1309"/>
    <cellStyle name="Comma 36 2 4" xfId="1310"/>
    <cellStyle name="Comma 37" xfId="1311"/>
    <cellStyle name="Comma 37 2" xfId="1312"/>
    <cellStyle name="Comma 37 3" xfId="1313"/>
    <cellStyle name="Comma 37 4" xfId="1314"/>
    <cellStyle name="Comma 37 5" xfId="1315"/>
    <cellStyle name="Comma 37 6" xfId="1316"/>
    <cellStyle name="Comma 38" xfId="1317"/>
    <cellStyle name="Comma 39" xfId="1318"/>
    <cellStyle name="Comma 4" xfId="1319"/>
    <cellStyle name="Comma 4 2" xfId="1320"/>
    <cellStyle name="Comma 4 3" xfId="1321"/>
    <cellStyle name="Comma 4 4" xfId="1322"/>
    <cellStyle name="Comma 4 5" xfId="1323"/>
    <cellStyle name="Comma 4 6" xfId="1324"/>
    <cellStyle name="Comma 4 6 2" xfId="1325"/>
    <cellStyle name="Comma 4 7" xfId="1326"/>
    <cellStyle name="Comma 40" xfId="1327"/>
    <cellStyle name="Comma 41" xfId="1328"/>
    <cellStyle name="Comma 42" xfId="1329"/>
    <cellStyle name="Comma 43" xfId="1330"/>
    <cellStyle name="Comma 44" xfId="1331"/>
    <cellStyle name="Comma 45" xfId="1332"/>
    <cellStyle name="Comma 46" xfId="1333"/>
    <cellStyle name="Comma 47" xfId="1334"/>
    <cellStyle name="Comma 47 2" xfId="1335"/>
    <cellStyle name="Comma 48" xfId="1336"/>
    <cellStyle name="Comma 5" xfId="1337"/>
    <cellStyle name="Comma 5 2" xfId="1338"/>
    <cellStyle name="Comma 5 2 2" xfId="1339"/>
    <cellStyle name="Comma 5 3" xfId="1340"/>
    <cellStyle name="Comma 5 4" xfId="1341"/>
    <cellStyle name="Comma 5 5" xfId="1342"/>
    <cellStyle name="Comma 5 6" xfId="1343"/>
    <cellStyle name="Comma 6" xfId="1344"/>
    <cellStyle name="Comma 6 2" xfId="1345"/>
    <cellStyle name="Comma 7" xfId="1346"/>
    <cellStyle name="Comma 7 2" xfId="1347"/>
    <cellStyle name="Comma 7 3" xfId="1348"/>
    <cellStyle name="Comma 7 4" xfId="1349"/>
    <cellStyle name="Comma 7 5" xfId="1350"/>
    <cellStyle name="Comma 7 6" xfId="1351"/>
    <cellStyle name="Comma 8" xfId="1352"/>
    <cellStyle name="Comma 8 2" xfId="1353"/>
    <cellStyle name="Comma 9" xfId="1354"/>
    <cellStyle name="Comma 9 2" xfId="1355"/>
    <cellStyle name="Comma 9 2 2" xfId="1356"/>
    <cellStyle name="comma zerodec" xfId="1357"/>
    <cellStyle name="Comma0" xfId="1358"/>
    <cellStyle name="Comma0 2" xfId="1359"/>
    <cellStyle name="Comma0 3" xfId="1360"/>
    <cellStyle name="Company Name" xfId="1361"/>
    <cellStyle name="cong" xfId="1362"/>
    <cellStyle name="cormal" xfId="1363"/>
    <cellStyle name="Cࡵrrency_Sheet1_PRODUCTĠ" xfId="1364"/>
    <cellStyle name="_x0001_CS_x0006_RMO[" xfId="1365"/>
    <cellStyle name="_x0001_CS_x0006_RMO_" xfId="1366"/>
    <cellStyle name="CT1" xfId="1367"/>
    <cellStyle name="CT2" xfId="1368"/>
    <cellStyle name="CT4" xfId="1369"/>
    <cellStyle name="CT5" xfId="1370"/>
    <cellStyle name="ct7" xfId="1371"/>
    <cellStyle name="ct8" xfId="1372"/>
    <cellStyle name="cth1" xfId="1373"/>
    <cellStyle name="Cthuc" xfId="1374"/>
    <cellStyle name="Cthuc1" xfId="1375"/>
    <cellStyle name="cuong" xfId="1376"/>
    <cellStyle name="Currency" xfId="1377"/>
    <cellStyle name="Currency [0]" xfId="1378"/>
    <cellStyle name="Currency [00]" xfId="1379"/>
    <cellStyle name="Currency 0.0" xfId="1380"/>
    <cellStyle name="Currency 0.00" xfId="1381"/>
    <cellStyle name="Currency 0.000" xfId="1382"/>
    <cellStyle name="Currency 2" xfId="1383"/>
    <cellStyle name="Currency 3" xfId="1384"/>
    <cellStyle name="Currency 4" xfId="1385"/>
    <cellStyle name="Currency0" xfId="1386"/>
    <cellStyle name="Currency0 2" xfId="1387"/>
    <cellStyle name="Currency0 3" xfId="1388"/>
    <cellStyle name="Currency0 4" xfId="1389"/>
    <cellStyle name="Currency1" xfId="1390"/>
    <cellStyle name="Currency1 2" xfId="1391"/>
    <cellStyle name="d" xfId="1392"/>
    <cellStyle name="d%" xfId="1393"/>
    <cellStyle name="d1" xfId="1394"/>
    <cellStyle name="D1 2" xfId="1395"/>
    <cellStyle name="Date" xfId="1396"/>
    <cellStyle name="Date 2" xfId="1397"/>
    <cellStyle name="Date 3" xfId="1398"/>
    <cellStyle name="Date Short" xfId="1399"/>
    <cellStyle name="Date_Bao Cao Kiem Tra  trung bay Ke milk-yomilk CK 2" xfId="1400"/>
    <cellStyle name="Dấu phẩy 2" xfId="1401"/>
    <cellStyle name="Đầu ra" xfId="1402"/>
    <cellStyle name="Đầu ra 2" xfId="1403"/>
    <cellStyle name="Đầu vào" xfId="1404"/>
    <cellStyle name="Đầu vào 2" xfId="1405"/>
    <cellStyle name="DAUDE" xfId="1406"/>
    <cellStyle name="Đề mục 1" xfId="1407"/>
    <cellStyle name="Đề mục 1 2" xfId="1408"/>
    <cellStyle name="Đề mục 2" xfId="1409"/>
    <cellStyle name="Đề mục 2 2" xfId="1410"/>
    <cellStyle name="Đề mục 3" xfId="1411"/>
    <cellStyle name="Đề mục 3 2" xfId="1412"/>
    <cellStyle name="Đề mục 4" xfId="1413"/>
    <cellStyle name="Đề mục 4 2" xfId="1414"/>
    <cellStyle name="DELTA" xfId="1415"/>
    <cellStyle name="Dezimal [0]_68574_Materialbedarfsliste" xfId="1416"/>
    <cellStyle name="Dezimal_68574_Materialbedarfsliste" xfId="1417"/>
    <cellStyle name="_x0001_dÏÈ¹ " xfId="1418"/>
    <cellStyle name="_x0001_dÏÈ¹_" xfId="1419"/>
    <cellStyle name="Dollar (zero dec)" xfId="1420"/>
    <cellStyle name="Dollar (zero dec) 2" xfId="1421"/>
    <cellStyle name="Dziesi?tny [0]_Invoices2001Slovakia" xfId="1422"/>
    <cellStyle name="Dziesi?tny_Invoices2001Slovakia" xfId="1423"/>
    <cellStyle name="Dziesietny [0]_Invoices2001Slovakia" xfId="1424"/>
    <cellStyle name="Dziesiętny [0]_Invoices2001Slovakia" xfId="1425"/>
    <cellStyle name="Dziesietny [0]_Invoices2001Slovakia_01_Nha so 1_Dien" xfId="1426"/>
    <cellStyle name="Dziesiętny [0]_Invoices2001Slovakia_01_Nha so 1_Dien" xfId="1427"/>
    <cellStyle name="Dziesietny [0]_Invoices2001Slovakia_10_Nha so 10_Dien1" xfId="1428"/>
    <cellStyle name="Dziesiętny [0]_Invoices2001Slovakia_10_Nha so 10_Dien1" xfId="1429"/>
    <cellStyle name="Dziesietny [0]_Invoices2001Slovakia_Book1" xfId="1430"/>
    <cellStyle name="Dziesiętny [0]_Invoices2001Slovakia_Book1" xfId="1431"/>
    <cellStyle name="Dziesietny [0]_Invoices2001Slovakia_Book1_1" xfId="1432"/>
    <cellStyle name="Dziesiętny [0]_Invoices2001Slovakia_Book1_1" xfId="1433"/>
    <cellStyle name="Dziesietny [0]_Invoices2001Slovakia_Book1_1_Book1" xfId="1434"/>
    <cellStyle name="Dziesiętny [0]_Invoices2001Slovakia_Book1_1_Book1" xfId="1435"/>
    <cellStyle name="Dziesietny [0]_Invoices2001Slovakia_Book1_2" xfId="1436"/>
    <cellStyle name="Dziesiętny [0]_Invoices2001Slovakia_Book1_2" xfId="1437"/>
    <cellStyle name="Dziesietny [0]_Invoices2001Slovakia_d-uong+TDT" xfId="1438"/>
    <cellStyle name="Dziesiętny [0]_Invoices2001Slovakia_Nhµ ®Ó xe" xfId="1439"/>
    <cellStyle name="Dziesietny [0]_Invoices2001Slovakia_Nha bao ve(28-7-05)" xfId="1440"/>
    <cellStyle name="Dziesiętny [0]_Invoices2001Slovakia_Nha bao ve(28-7-05)" xfId="1441"/>
    <cellStyle name="Dziesietny [0]_Invoices2001Slovakia_NHA de xe nguyen du" xfId="1442"/>
    <cellStyle name="Dziesiętny [0]_Invoices2001Slovakia_NHA de xe nguyen du" xfId="1443"/>
    <cellStyle name="Dziesietny [0]_Invoices2001Slovakia_Nhalamviec VTC(25-1-05)" xfId="1444"/>
    <cellStyle name="Dziesiętny [0]_Invoices2001Slovakia_Nhalamviec VTC(25-1-05)" xfId="1445"/>
    <cellStyle name="Dziesietny [0]_Invoices2001Slovakia_t.nuoc(12-10-06)" xfId="1446"/>
    <cellStyle name="Dziesiętny [0]_Invoices2001Slovakia_TDT KHANH HOA" xfId="1447"/>
    <cellStyle name="Dziesietny [0]_Invoices2001Slovakia_TDT quangngai" xfId="1448"/>
    <cellStyle name="Dziesiętny [0]_Invoices2001Slovakia_TDT quangngai" xfId="1449"/>
    <cellStyle name="Dziesietny [0]_Invoices2001Slovakia_TMDT(10-5-06)" xfId="1450"/>
    <cellStyle name="Dziesietny_Invoices2001Slovakia" xfId="1451"/>
    <cellStyle name="Dziesiętny_Invoices2001Slovakia" xfId="1452"/>
    <cellStyle name="Dziesietny_Invoices2001Slovakia_01_Nha so 1_Dien" xfId="1453"/>
    <cellStyle name="Dziesiętny_Invoices2001Slovakia_01_Nha so 1_Dien" xfId="1454"/>
    <cellStyle name="Dziesietny_Invoices2001Slovakia_10_Nha so 10_Dien1" xfId="1455"/>
    <cellStyle name="Dziesiętny_Invoices2001Slovakia_10_Nha so 10_Dien1" xfId="1456"/>
    <cellStyle name="Dziesietny_Invoices2001Slovakia_Book1" xfId="1457"/>
    <cellStyle name="Dziesiętny_Invoices2001Slovakia_Book1" xfId="1458"/>
    <cellStyle name="Dziesietny_Invoices2001Slovakia_Book1_1" xfId="1459"/>
    <cellStyle name="Dziesiętny_Invoices2001Slovakia_Book1_1" xfId="1460"/>
    <cellStyle name="Dziesietny_Invoices2001Slovakia_Book1_1_Book1" xfId="1461"/>
    <cellStyle name="Dziesiętny_Invoices2001Slovakia_Book1_1_Book1" xfId="1462"/>
    <cellStyle name="Dziesietny_Invoices2001Slovakia_Book1_2" xfId="1463"/>
    <cellStyle name="Dziesiętny_Invoices2001Slovakia_Book1_2" xfId="1464"/>
    <cellStyle name="Dziesietny_Invoices2001Slovakia_d-uong+TDT" xfId="1465"/>
    <cellStyle name="Dziesiętny_Invoices2001Slovakia_Nhµ ®Ó xe" xfId="1466"/>
    <cellStyle name="Dziesietny_Invoices2001Slovakia_Nha bao ve(28-7-05)" xfId="1467"/>
    <cellStyle name="Dziesiętny_Invoices2001Slovakia_Nha bao ve(28-7-05)" xfId="1468"/>
    <cellStyle name="Dziesietny_Invoices2001Slovakia_NHA de xe nguyen du" xfId="1469"/>
    <cellStyle name="Dziesiętny_Invoices2001Slovakia_NHA de xe nguyen du" xfId="1470"/>
    <cellStyle name="Dziesietny_Invoices2001Slovakia_Nhalamviec VTC(25-1-05)" xfId="1471"/>
    <cellStyle name="Dziesiętny_Invoices2001Slovakia_Nhalamviec VTC(25-1-05)" xfId="1472"/>
    <cellStyle name="Dziesietny_Invoices2001Slovakia_t.nuoc(12-10-06)" xfId="1473"/>
    <cellStyle name="Dziesiętny_Invoices2001Slovakia_TDT KHANH HOA" xfId="1474"/>
    <cellStyle name="Dziesietny_Invoices2001Slovakia_TDT quangngai" xfId="1475"/>
    <cellStyle name="Dziesiętny_Invoices2001Slovakia_TDT quangngai" xfId="1476"/>
    <cellStyle name="Dziesietny_Invoices2001Slovakia_TMDT(10-5-06)" xfId="1477"/>
    <cellStyle name="e" xfId="1478"/>
    <cellStyle name="e 2" xfId="1479"/>
    <cellStyle name="Enter Currency (0)" xfId="1480"/>
    <cellStyle name="Enter Currency (2)" xfId="1481"/>
    <cellStyle name="Enter Units (0)" xfId="1482"/>
    <cellStyle name="Enter Units (1)" xfId="1483"/>
    <cellStyle name="Enter Units (2)" xfId="1484"/>
    <cellStyle name="Euro" xfId="1485"/>
    <cellStyle name="Euro 2" xfId="1486"/>
    <cellStyle name="Excel Built-in Normal" xfId="1487"/>
    <cellStyle name="Explanatory Text" xfId="1488"/>
    <cellStyle name="Explanatory Text 2" xfId="1489"/>
    <cellStyle name="Explanatory Text 2 2" xfId="1490"/>
    <cellStyle name="Explanatory Text 3" xfId="1491"/>
    <cellStyle name="Explanatory Text 4" xfId="1492"/>
    <cellStyle name="Explanatory Text 5" xfId="1493"/>
    <cellStyle name="Explanatory Text 6" xfId="1494"/>
    <cellStyle name="Explanatory Text 7" xfId="1495"/>
    <cellStyle name="f" xfId="1496"/>
    <cellStyle name="f 2" xfId="1497"/>
    <cellStyle name="F2" xfId="1498"/>
    <cellStyle name="F3" xfId="1499"/>
    <cellStyle name="F4" xfId="1500"/>
    <cellStyle name="F5" xfId="1501"/>
    <cellStyle name="F6" xfId="1502"/>
    <cellStyle name="F7" xfId="1503"/>
    <cellStyle name="F8" xfId="1504"/>
    <cellStyle name="Fixed" xfId="1505"/>
    <cellStyle name="Fixed 2" xfId="1506"/>
    <cellStyle name="Fixed 3" xfId="1507"/>
    <cellStyle name="Followed Hyperlink" xfId="1508"/>
    <cellStyle name="Ghi chú" xfId="1509"/>
    <cellStyle name="Ghi chú 2" xfId="1510"/>
    <cellStyle name="Ghi chú 3" xfId="1511"/>
    <cellStyle name="Ghi chú 4" xfId="1512"/>
    <cellStyle name="Ghi chú 5" xfId="1513"/>
    <cellStyle name="Ghi chú 6" xfId="1514"/>
    <cellStyle name="gia" xfId="1515"/>
    <cellStyle name="Good" xfId="1516"/>
    <cellStyle name="Good 2" xfId="1517"/>
    <cellStyle name="Good 2 2" xfId="1518"/>
    <cellStyle name="Good 3" xfId="1519"/>
    <cellStyle name="Good 4" xfId="1520"/>
    <cellStyle name="Good 5" xfId="1521"/>
    <cellStyle name="Good 6" xfId="1522"/>
    <cellStyle name="Good 7" xfId="1523"/>
    <cellStyle name="Good 8" xfId="1524"/>
    <cellStyle name="Grey" xfId="1525"/>
    <cellStyle name="Grey 2" xfId="1526"/>
    <cellStyle name="ha" xfId="1527"/>
    <cellStyle name="hang" xfId="1528"/>
    <cellStyle name="HEADER" xfId="1529"/>
    <cellStyle name="HEADER 2" xfId="1530"/>
    <cellStyle name="HEADER 3" xfId="1531"/>
    <cellStyle name="Header1" xfId="1532"/>
    <cellStyle name="Header1 2" xfId="1533"/>
    <cellStyle name="Header1 3" xfId="1534"/>
    <cellStyle name="Header2" xfId="1535"/>
    <cellStyle name="Header2 2" xfId="1536"/>
    <cellStyle name="Header2 3" xfId="1537"/>
    <cellStyle name="Heading 1" xfId="1538"/>
    <cellStyle name="Heading 1 2" xfId="1539"/>
    <cellStyle name="Heading 1 2 2" xfId="1540"/>
    <cellStyle name="Heading 1 3" xfId="1541"/>
    <cellStyle name="Heading 1 4" xfId="1542"/>
    <cellStyle name="Heading 1 5" xfId="1543"/>
    <cellStyle name="Heading 1 6" xfId="1544"/>
    <cellStyle name="Heading 1 7" xfId="1545"/>
    <cellStyle name="Heading 1 8" xfId="1546"/>
    <cellStyle name="Heading 1 9" xfId="1547"/>
    <cellStyle name="Heading 2" xfId="1548"/>
    <cellStyle name="Heading 2 2" xfId="1549"/>
    <cellStyle name="Heading 2 2 2" xfId="1550"/>
    <cellStyle name="Heading 2 3" xfId="1551"/>
    <cellStyle name="Heading 2 4" xfId="1552"/>
    <cellStyle name="Heading 2 5" xfId="1553"/>
    <cellStyle name="Heading 2 6" xfId="1554"/>
    <cellStyle name="Heading 2 7" xfId="1555"/>
    <cellStyle name="Heading 2 8" xfId="1556"/>
    <cellStyle name="Heading 2 9" xfId="1557"/>
    <cellStyle name="Heading 3" xfId="1558"/>
    <cellStyle name="Heading 3 2" xfId="1559"/>
    <cellStyle name="Heading 3 2 2" xfId="1560"/>
    <cellStyle name="Heading 3 3" xfId="1561"/>
    <cellStyle name="Heading 3 4" xfId="1562"/>
    <cellStyle name="Heading 3 5" xfId="1563"/>
    <cellStyle name="Heading 3 6" xfId="1564"/>
    <cellStyle name="Heading 3 7" xfId="1565"/>
    <cellStyle name="Heading 4" xfId="1566"/>
    <cellStyle name="Heading 4 2" xfId="1567"/>
    <cellStyle name="Heading 4 2 2" xfId="1568"/>
    <cellStyle name="Heading 4 3" xfId="1569"/>
    <cellStyle name="Heading 4 4" xfId="1570"/>
    <cellStyle name="Heading 4 5" xfId="1571"/>
    <cellStyle name="Heading 4 6" xfId="1572"/>
    <cellStyle name="Heading 4 7" xfId="1573"/>
    <cellStyle name="Heading No Underline" xfId="1574"/>
    <cellStyle name="Heading With Underline" xfId="1575"/>
    <cellStyle name="HEADING1" xfId="1576"/>
    <cellStyle name="Heading1 2" xfId="1577"/>
    <cellStyle name="HEADING2" xfId="1578"/>
    <cellStyle name="Heading2 2" xfId="1579"/>
    <cellStyle name="headoption" xfId="1580"/>
    <cellStyle name="helvet1" xfId="1581"/>
    <cellStyle name="Hoa-Scholl" xfId="1582"/>
    <cellStyle name="Hyperlink" xfId="1583"/>
    <cellStyle name="Hyperlink 2" xfId="1584"/>
    <cellStyle name="Hyperlink 2 2" xfId="1585"/>
    <cellStyle name="Hyperlink 3" xfId="1586"/>
    <cellStyle name="Hyperlink 4" xfId="1587"/>
    <cellStyle name="i phÝ kh¸c_B¶ng 2" xfId="1588"/>
    <cellStyle name="I.3" xfId="1589"/>
    <cellStyle name="_x0001_í½?" xfId="1590"/>
    <cellStyle name="ï-¾È»ê_BiÓu TB" xfId="1591"/>
    <cellStyle name="_x0001_íå_x001B_ô " xfId="1592"/>
    <cellStyle name="_x0001_íå_x001B_ô_" xfId="1593"/>
    <cellStyle name="Input" xfId="1594"/>
    <cellStyle name="Input [yellow]" xfId="1595"/>
    <cellStyle name="Input [yellow] 2" xfId="1596"/>
    <cellStyle name="Input 10" xfId="1597"/>
    <cellStyle name="Input 11" xfId="1598"/>
    <cellStyle name="Input 12" xfId="1599"/>
    <cellStyle name="Input 13" xfId="1600"/>
    <cellStyle name="Input 14" xfId="1601"/>
    <cellStyle name="Input 15" xfId="1602"/>
    <cellStyle name="Input 16" xfId="1603"/>
    <cellStyle name="Input 17" xfId="1604"/>
    <cellStyle name="Input 18" xfId="1605"/>
    <cellStyle name="Input 19" xfId="1606"/>
    <cellStyle name="Input 2" xfId="1607"/>
    <cellStyle name="Input 2 2" xfId="1608"/>
    <cellStyle name="Input 20" xfId="1609"/>
    <cellStyle name="Input 21" xfId="1610"/>
    <cellStyle name="Input 22" xfId="1611"/>
    <cellStyle name="Input 23" xfId="1612"/>
    <cellStyle name="Input 24" xfId="1613"/>
    <cellStyle name="Input 25" xfId="1614"/>
    <cellStyle name="Input 26" xfId="1615"/>
    <cellStyle name="Input 27" xfId="1616"/>
    <cellStyle name="Input 28" xfId="1617"/>
    <cellStyle name="Input 29" xfId="1618"/>
    <cellStyle name="Input 3" xfId="1619"/>
    <cellStyle name="Input 30" xfId="1620"/>
    <cellStyle name="Input 31" xfId="1621"/>
    <cellStyle name="Input 32" xfId="1622"/>
    <cellStyle name="Input 33" xfId="1623"/>
    <cellStyle name="Input 34" xfId="1624"/>
    <cellStyle name="Input 35" xfId="1625"/>
    <cellStyle name="Input 36" xfId="1626"/>
    <cellStyle name="Input 37" xfId="1627"/>
    <cellStyle name="Input 38" xfId="1628"/>
    <cellStyle name="Input 39" xfId="1629"/>
    <cellStyle name="Input 4" xfId="1630"/>
    <cellStyle name="Input 40" xfId="1631"/>
    <cellStyle name="Input 41" xfId="1632"/>
    <cellStyle name="Input 42" xfId="1633"/>
    <cellStyle name="Input 43" xfId="1634"/>
    <cellStyle name="Input 5" xfId="1635"/>
    <cellStyle name="Input 6" xfId="1636"/>
    <cellStyle name="Input 7" xfId="1637"/>
    <cellStyle name="Input 8" xfId="1638"/>
    <cellStyle name="Input 9" xfId="1639"/>
    <cellStyle name="ke" xfId="1640"/>
    <cellStyle name="kh¸c_Bang Chi tieu" xfId="1641"/>
    <cellStyle name="khanh" xfId="1642"/>
    <cellStyle name="Kiểm tra Ô" xfId="1643"/>
    <cellStyle name="Kiểm tra Ô 2" xfId="1644"/>
    <cellStyle name="Ledger 17 x 11 in" xfId="1645"/>
    <cellStyle name="Ledger 17 x 11 in 2 2" xfId="1646"/>
    <cellStyle name="Ledger 17 x 11 in_TONG HOP KH2012" xfId="1647"/>
    <cellStyle name="Line" xfId="1648"/>
    <cellStyle name="Link Currency (0)" xfId="1649"/>
    <cellStyle name="Link Currency (2)" xfId="1650"/>
    <cellStyle name="Link Units (0)" xfId="1651"/>
    <cellStyle name="Link Units (1)" xfId="1652"/>
    <cellStyle name="Link Units (2)" xfId="1653"/>
    <cellStyle name="Linked Cell" xfId="1654"/>
    <cellStyle name="Linked Cell 2" xfId="1655"/>
    <cellStyle name="Linked Cell 2 2" xfId="1656"/>
    <cellStyle name="Linked Cell 3" xfId="1657"/>
    <cellStyle name="Linked Cell 4" xfId="1658"/>
    <cellStyle name="Linked Cell 5" xfId="1659"/>
    <cellStyle name="Linked Cell 6" xfId="1660"/>
    <cellStyle name="Linked Cell 7" xfId="1661"/>
    <cellStyle name="luc" xfId="1662"/>
    <cellStyle name="luc2" xfId="1663"/>
    <cellStyle name="MainHead" xfId="1664"/>
    <cellStyle name="Mau" xfId="1665"/>
    <cellStyle name="Millares [0]_Well Timing" xfId="1666"/>
    <cellStyle name="Millares_Well Timing" xfId="1667"/>
    <cellStyle name="Model" xfId="1668"/>
    <cellStyle name="Model 2" xfId="1669"/>
    <cellStyle name="moi" xfId="1670"/>
    <cellStyle name="Moneda [0]_Well Timing" xfId="1671"/>
    <cellStyle name="Moneda_Well Timing" xfId="1672"/>
    <cellStyle name="Monétaire [0]_TARIFFS DB" xfId="1673"/>
    <cellStyle name="Monétaire_TARIFFS DB" xfId="1674"/>
    <cellStyle name="n" xfId="1675"/>
    <cellStyle name="n 2" xfId="1676"/>
    <cellStyle name="n_Phu luc cong trinh dong dien 6T.2013" xfId="1677"/>
    <cellStyle name="n1" xfId="1678"/>
    <cellStyle name="Neutral" xfId="1679"/>
    <cellStyle name="Neutral 2" xfId="1680"/>
    <cellStyle name="Neutral 2 2" xfId="1681"/>
    <cellStyle name="Neutral 3" xfId="1682"/>
    <cellStyle name="Neutral 4" xfId="1683"/>
    <cellStyle name="Neutral 5" xfId="1684"/>
    <cellStyle name="Neutral 6" xfId="1685"/>
    <cellStyle name="Neutral 7" xfId="1686"/>
    <cellStyle name="Neutral 8" xfId="1687"/>
    <cellStyle name="New Times Roman" xfId="1688"/>
    <cellStyle name="Nhấn1" xfId="1689"/>
    <cellStyle name="Nhấn1 2" xfId="1690"/>
    <cellStyle name="Nhấn2" xfId="1691"/>
    <cellStyle name="Nhấn2 2" xfId="1692"/>
    <cellStyle name="Nhấn3" xfId="1693"/>
    <cellStyle name="Nhấn3 2" xfId="1694"/>
    <cellStyle name="Nhấn4" xfId="1695"/>
    <cellStyle name="Nhấn4 2" xfId="1696"/>
    <cellStyle name="Nhấn5" xfId="1697"/>
    <cellStyle name="Nhấn5 2" xfId="1698"/>
    <cellStyle name="Nhấn6" xfId="1699"/>
    <cellStyle name="Nhấn6 2" xfId="1700"/>
    <cellStyle name="No" xfId="1701"/>
    <cellStyle name="No 2" xfId="1702"/>
    <cellStyle name="no dec" xfId="1703"/>
    <cellStyle name="No_Bieu kh 2016 buon ho" xfId="1704"/>
    <cellStyle name="ÑONVÒ" xfId="1705"/>
    <cellStyle name="Normal - Style1" xfId="1706"/>
    <cellStyle name="Normal - Style1 2" xfId="1707"/>
    <cellStyle name="Normal - Style1 3" xfId="1708"/>
    <cellStyle name="Normal - 유형1" xfId="1709"/>
    <cellStyle name="Normal 10" xfId="1710"/>
    <cellStyle name="Normal 10 2" xfId="1711"/>
    <cellStyle name="Normal 10 2 2" xfId="1712"/>
    <cellStyle name="Normal 10 3" xfId="1713"/>
    <cellStyle name="Normal 10 4" xfId="1714"/>
    <cellStyle name="Normal 10_danh muc cong trinh_kehoach_ huyen Phu Xuyen" xfId="1715"/>
    <cellStyle name="Normal 100" xfId="1716"/>
    <cellStyle name="Normal 100 2" xfId="1717"/>
    <cellStyle name="Normal 101" xfId="1718"/>
    <cellStyle name="Normal 101 2" xfId="1719"/>
    <cellStyle name="Normal 101 3" xfId="1720"/>
    <cellStyle name="Normal 102" xfId="1721"/>
    <cellStyle name="Normal 102 2" xfId="1722"/>
    <cellStyle name="Normal 103" xfId="1723"/>
    <cellStyle name="Normal 103 2" xfId="1724"/>
    <cellStyle name="Normal 104" xfId="1725"/>
    <cellStyle name="Normal 105" xfId="1726"/>
    <cellStyle name="Normal 105 2" xfId="1727"/>
    <cellStyle name="Normal 105 3" xfId="1728"/>
    <cellStyle name="Normal 106" xfId="1729"/>
    <cellStyle name="Normal 106 2" xfId="1730"/>
    <cellStyle name="Normal 107" xfId="1731"/>
    <cellStyle name="Normal 107 2" xfId="1732"/>
    <cellStyle name="Normal 107 3" xfId="1733"/>
    <cellStyle name="Normal 108" xfId="1734"/>
    <cellStyle name="Normal 108 2" xfId="1735"/>
    <cellStyle name="Normal 109" xfId="1736"/>
    <cellStyle name="Normal 11" xfId="1737"/>
    <cellStyle name="Normal 11 2" xfId="1738"/>
    <cellStyle name="Normal 11 2 2" xfId="1739"/>
    <cellStyle name="Normal 11 3" xfId="1740"/>
    <cellStyle name="Normal 11 4" xfId="1741"/>
    <cellStyle name="Normal 11 5" xfId="1742"/>
    <cellStyle name="Normal 11_danh muc cong trinh_kehoach_ huyen Phu Xuyen" xfId="1743"/>
    <cellStyle name="Normal 110" xfId="1744"/>
    <cellStyle name="Normal 110 2" xfId="1745"/>
    <cellStyle name="Normal 111" xfId="1746"/>
    <cellStyle name="Normal 111 2" xfId="1747"/>
    <cellStyle name="Normal 112" xfId="1748"/>
    <cellStyle name="Normal 112 2" xfId="1749"/>
    <cellStyle name="Normal 113" xfId="1750"/>
    <cellStyle name="Normal 113 2" xfId="1751"/>
    <cellStyle name="Normal 114" xfId="1752"/>
    <cellStyle name="Normal 114 2" xfId="1753"/>
    <cellStyle name="Normal 115" xfId="1754"/>
    <cellStyle name="Normal 115 2" xfId="1755"/>
    <cellStyle name="Normal 116" xfId="1756"/>
    <cellStyle name="Normal 116 2" xfId="1757"/>
    <cellStyle name="Normal 117" xfId="1758"/>
    <cellStyle name="Normal 117 2" xfId="1759"/>
    <cellStyle name="Normal 118" xfId="1760"/>
    <cellStyle name="Normal 118 2" xfId="1761"/>
    <cellStyle name="Normal 119" xfId="1762"/>
    <cellStyle name="Normal 119 2" xfId="1763"/>
    <cellStyle name="Normal 12" xfId="1764"/>
    <cellStyle name="Normal 12 2" xfId="1765"/>
    <cellStyle name="Normal 12 2 2" xfId="1766"/>
    <cellStyle name="Normal 12 2 3" xfId="1767"/>
    <cellStyle name="Normal 12 2 4" xfId="1768"/>
    <cellStyle name="Normal 12 2 5" xfId="1769"/>
    <cellStyle name="Normal 12 2 6" xfId="1770"/>
    <cellStyle name="Normal 12 2 7" xfId="1771"/>
    <cellStyle name="Normal 12 2_B10Danh muc Soc Son DM2017(Th12Sotrinh)" xfId="1772"/>
    <cellStyle name="Normal 12 3" xfId="1773"/>
    <cellStyle name="Normal 12 4" xfId="1774"/>
    <cellStyle name="Normal 12 5" xfId="1775"/>
    <cellStyle name="Normal 12_B10Danh muc Soc Son DM2017(Th12Sotrinh)" xfId="1776"/>
    <cellStyle name="Normal 120" xfId="1777"/>
    <cellStyle name="Normal 120 2" xfId="1778"/>
    <cellStyle name="Normal 121" xfId="1779"/>
    <cellStyle name="Normal 121 2" xfId="1780"/>
    <cellStyle name="Normal 122" xfId="1781"/>
    <cellStyle name="Normal 122 2" xfId="1782"/>
    <cellStyle name="Normal 123" xfId="1783"/>
    <cellStyle name="Normal 123 2" xfId="1784"/>
    <cellStyle name="Normal 124" xfId="1785"/>
    <cellStyle name="Normal 124 2" xfId="1786"/>
    <cellStyle name="Normal 125" xfId="1787"/>
    <cellStyle name="Normal 125 2" xfId="1788"/>
    <cellStyle name="Normal 126" xfId="1789"/>
    <cellStyle name="Normal 127" xfId="1790"/>
    <cellStyle name="Normal 127 2" xfId="1791"/>
    <cellStyle name="Normal 128" xfId="1792"/>
    <cellStyle name="Normal 128 2" xfId="1793"/>
    <cellStyle name="Normal 129" xfId="1794"/>
    <cellStyle name="Normal 13" xfId="1795"/>
    <cellStyle name="Normal 13 2" xfId="1796"/>
    <cellStyle name="Normal 13_B10Danh muc Soc Son DM2017(Th12Sotrinh)" xfId="1797"/>
    <cellStyle name="Normal 130" xfId="1798"/>
    <cellStyle name="Normal 131" xfId="1799"/>
    <cellStyle name="Normal 131 2" xfId="1800"/>
    <cellStyle name="Normal 132" xfId="1801"/>
    <cellStyle name="Normal 133" xfId="1802"/>
    <cellStyle name="Normal 133 2" xfId="1803"/>
    <cellStyle name="Normal 134" xfId="1804"/>
    <cellStyle name="Normal 134 2" xfId="1805"/>
    <cellStyle name="Normal 135" xfId="1806"/>
    <cellStyle name="Normal 136" xfId="1807"/>
    <cellStyle name="Normal 136 2" xfId="1808"/>
    <cellStyle name="Normal 137" xfId="1809"/>
    <cellStyle name="Normal 138" xfId="1810"/>
    <cellStyle name="Normal 139" xfId="1811"/>
    <cellStyle name="Normal 14" xfId="1812"/>
    <cellStyle name="Normal 14 2" xfId="1813"/>
    <cellStyle name="Normal 14 3" xfId="1814"/>
    <cellStyle name="Normal 14 4" xfId="1815"/>
    <cellStyle name="Normal 14 5" xfId="1816"/>
    <cellStyle name="Normal 14 6" xfId="1817"/>
    <cellStyle name="Normal 14_B10Danh muc Soc Son DM2017(Th12Sotrinh)" xfId="1818"/>
    <cellStyle name="Normal 140" xfId="1819"/>
    <cellStyle name="Normal 141" xfId="1820"/>
    <cellStyle name="Normal 142" xfId="1821"/>
    <cellStyle name="Normal 143" xfId="1822"/>
    <cellStyle name="Normal 144" xfId="1823"/>
    <cellStyle name="Normal 145" xfId="1824"/>
    <cellStyle name="Normal 146" xfId="1825"/>
    <cellStyle name="Normal 147" xfId="1826"/>
    <cellStyle name="Normal 148" xfId="1827"/>
    <cellStyle name="Normal 149" xfId="1828"/>
    <cellStyle name="Normal 149 2" xfId="1829"/>
    <cellStyle name="Normal 15" xfId="1830"/>
    <cellStyle name="Normal 15 10" xfId="1831"/>
    <cellStyle name="Normal 15 2" xfId="1832"/>
    <cellStyle name="Normal 15 2 2" xfId="1833"/>
    <cellStyle name="Normal 15 2 2 2" xfId="1834"/>
    <cellStyle name="Normal 15 2 2 3" xfId="1835"/>
    <cellStyle name="Normal 15 2 2 4" xfId="1836"/>
    <cellStyle name="Normal 15 2 3" xfId="1837"/>
    <cellStyle name="Normal 15 2 3 2" xfId="1838"/>
    <cellStyle name="Normal 15 2 3 3" xfId="1839"/>
    <cellStyle name="Normal 15 2 3 4" xfId="1840"/>
    <cellStyle name="Normal 15 2 4" xfId="1841"/>
    <cellStyle name="Normal 15 2 5" xfId="1842"/>
    <cellStyle name="Normal 15 2 6" xfId="1843"/>
    <cellStyle name="Normal 15 2 7" xfId="1844"/>
    <cellStyle name="Normal 15 3" xfId="1845"/>
    <cellStyle name="Normal 15 3 2" xfId="1846"/>
    <cellStyle name="Normal 15 3 2 2" xfId="1847"/>
    <cellStyle name="Normal 15 3 2 3" xfId="1848"/>
    <cellStyle name="Normal 15 3 2 4" xfId="1849"/>
    <cellStyle name="Normal 15 3 3" xfId="1850"/>
    <cellStyle name="Normal 15 3 3 2" xfId="1851"/>
    <cellStyle name="Normal 15 3 3 3" xfId="1852"/>
    <cellStyle name="Normal 15 3 3 4" xfId="1853"/>
    <cellStyle name="Normal 15 3 4" xfId="1854"/>
    <cellStyle name="Normal 15 3 5" xfId="1855"/>
    <cellStyle name="Normal 15 3 6" xfId="1856"/>
    <cellStyle name="Normal 15 4" xfId="1857"/>
    <cellStyle name="Normal 15 4 2" xfId="1858"/>
    <cellStyle name="Normal 15 4 2 2" xfId="1859"/>
    <cellStyle name="Normal 15 4 2 3" xfId="1860"/>
    <cellStyle name="Normal 15 4 2 4" xfId="1861"/>
    <cellStyle name="Normal 15 4 3" xfId="1862"/>
    <cellStyle name="Normal 15 4 3 2" xfId="1863"/>
    <cellStyle name="Normal 15 4 3 3" xfId="1864"/>
    <cellStyle name="Normal 15 4 3 4" xfId="1865"/>
    <cellStyle name="Normal 15 4 4" xfId="1866"/>
    <cellStyle name="Normal 15 4 5" xfId="1867"/>
    <cellStyle name="Normal 15 4 6" xfId="1868"/>
    <cellStyle name="Normal 15 5" xfId="1869"/>
    <cellStyle name="Normal 15 5 2" xfId="1870"/>
    <cellStyle name="Normal 15 5 3" xfId="1871"/>
    <cellStyle name="Normal 15 5 4" xfId="1872"/>
    <cellStyle name="Normal 15 6" xfId="1873"/>
    <cellStyle name="Normal 15 6 2" xfId="1874"/>
    <cellStyle name="Normal 15 6 3" xfId="1875"/>
    <cellStyle name="Normal 15 6 4" xfId="1876"/>
    <cellStyle name="Normal 15 7" xfId="1877"/>
    <cellStyle name="Normal 15 8" xfId="1878"/>
    <cellStyle name="Normal 15 9" xfId="1879"/>
    <cellStyle name="Normal 15_B10Danh muc Soc Son DM2017(Th12Sotrinh)" xfId="1880"/>
    <cellStyle name="Normal 150" xfId="1881"/>
    <cellStyle name="Normal 150 2" xfId="1882"/>
    <cellStyle name="Normal 151" xfId="1883"/>
    <cellStyle name="Normal 151 2" xfId="1884"/>
    <cellStyle name="Normal 152" xfId="1885"/>
    <cellStyle name="Normal 152 2" xfId="1886"/>
    <cellStyle name="Normal 153" xfId="1887"/>
    <cellStyle name="Normal 153 2" xfId="1888"/>
    <cellStyle name="Normal 154" xfId="1889"/>
    <cellStyle name="Normal 154 2" xfId="1890"/>
    <cellStyle name="Normal 155" xfId="1891"/>
    <cellStyle name="Normal 155 2" xfId="1892"/>
    <cellStyle name="Normal 156" xfId="1893"/>
    <cellStyle name="Normal 156 2" xfId="1894"/>
    <cellStyle name="Normal 157" xfId="1895"/>
    <cellStyle name="Normal 157 2" xfId="1896"/>
    <cellStyle name="Normal 158" xfId="1897"/>
    <cellStyle name="Normal 158 2" xfId="1898"/>
    <cellStyle name="Normal 159" xfId="1899"/>
    <cellStyle name="Normal 159 2" xfId="1900"/>
    <cellStyle name="Normal 16" xfId="1901"/>
    <cellStyle name="Normal 16 2" xfId="1902"/>
    <cellStyle name="Normal 16 2 2" xfId="1903"/>
    <cellStyle name="Normal 16 2 2 2" xfId="1904"/>
    <cellStyle name="Normal 16 2 2 3" xfId="1905"/>
    <cellStyle name="Normal 16 2 2 4" xfId="1906"/>
    <cellStyle name="Normal 16 2 3" xfId="1907"/>
    <cellStyle name="Normal 16 2 3 2" xfId="1908"/>
    <cellStyle name="Normal 16 2 3 3" xfId="1909"/>
    <cellStyle name="Normal 16 2 3 4" xfId="1910"/>
    <cellStyle name="Normal 16 2 4" xfId="1911"/>
    <cellStyle name="Normal 16 2 5" xfId="1912"/>
    <cellStyle name="Normal 16 2 6" xfId="1913"/>
    <cellStyle name="Normal 16 3" xfId="1914"/>
    <cellStyle name="Normal 16 3 2" xfId="1915"/>
    <cellStyle name="Normal 16 3 2 2" xfId="1916"/>
    <cellStyle name="Normal 16 3 2 3" xfId="1917"/>
    <cellStyle name="Normal 16 3 2 4" xfId="1918"/>
    <cellStyle name="Normal 16 3 3" xfId="1919"/>
    <cellStyle name="Normal 16 3 3 2" xfId="1920"/>
    <cellStyle name="Normal 16 3 3 3" xfId="1921"/>
    <cellStyle name="Normal 16 3 3 4" xfId="1922"/>
    <cellStyle name="Normal 16 3 4" xfId="1923"/>
    <cellStyle name="Normal 16 3 5" xfId="1924"/>
    <cellStyle name="Normal 16 3 6" xfId="1925"/>
    <cellStyle name="Normal 16 4" xfId="1926"/>
    <cellStyle name="Normal 16 4 2" xfId="1927"/>
    <cellStyle name="Normal 16 4 2 2" xfId="1928"/>
    <cellStyle name="Normal 16 4 2 3" xfId="1929"/>
    <cellStyle name="Normal 16 4 2 4" xfId="1930"/>
    <cellStyle name="Normal 16 4 3" xfId="1931"/>
    <cellStyle name="Normal 16 4 3 2" xfId="1932"/>
    <cellStyle name="Normal 16 4 3 3" xfId="1933"/>
    <cellStyle name="Normal 16 4 3 4" xfId="1934"/>
    <cellStyle name="Normal 16 4 4" xfId="1935"/>
    <cellStyle name="Normal 16 4 5" xfId="1936"/>
    <cellStyle name="Normal 16 4 6" xfId="1937"/>
    <cellStyle name="Normal 16 5" xfId="1938"/>
    <cellStyle name="Normal 16 5 2" xfId="1939"/>
    <cellStyle name="Normal 16 5 3" xfId="1940"/>
    <cellStyle name="Normal 16 5 4" xfId="1941"/>
    <cellStyle name="Normal 16 6" xfId="1942"/>
    <cellStyle name="Normal 16 6 2" xfId="1943"/>
    <cellStyle name="Normal 16 6 3" xfId="1944"/>
    <cellStyle name="Normal 16 6 4" xfId="1945"/>
    <cellStyle name="Normal 16 7" xfId="1946"/>
    <cellStyle name="Normal 16 8" xfId="1947"/>
    <cellStyle name="Normal 16 9" xfId="1948"/>
    <cellStyle name="Normal 160" xfId="1949"/>
    <cellStyle name="Normal 160 2" xfId="1950"/>
    <cellStyle name="Normal 161" xfId="1951"/>
    <cellStyle name="Normal 161 2" xfId="1952"/>
    <cellStyle name="Normal 162" xfId="1953"/>
    <cellStyle name="Normal 162 2" xfId="1954"/>
    <cellStyle name="Normal 163" xfId="1955"/>
    <cellStyle name="Normal 163 2" xfId="1956"/>
    <cellStyle name="Normal 164" xfId="1957"/>
    <cellStyle name="Normal 164 2" xfId="1958"/>
    <cellStyle name="Normal 165" xfId="1959"/>
    <cellStyle name="Normal 165 2" xfId="1960"/>
    <cellStyle name="Normal 166" xfId="1961"/>
    <cellStyle name="Normal 166 2" xfId="1962"/>
    <cellStyle name="Normal 167" xfId="1963"/>
    <cellStyle name="Normal 167 2" xfId="1964"/>
    <cellStyle name="Normal 168" xfId="1965"/>
    <cellStyle name="Normal 168 2" xfId="1966"/>
    <cellStyle name="Normal 169" xfId="1967"/>
    <cellStyle name="Normal 169 2" xfId="1968"/>
    <cellStyle name="Normal 17" xfId="1969"/>
    <cellStyle name="Normal 17 2" xfId="1970"/>
    <cellStyle name="Normal 17 3" xfId="1971"/>
    <cellStyle name="Normal 170" xfId="1972"/>
    <cellStyle name="Normal 171" xfId="1973"/>
    <cellStyle name="Normal 172" xfId="1974"/>
    <cellStyle name="Normal 173" xfId="1975"/>
    <cellStyle name="Normal 173 2" xfId="1976"/>
    <cellStyle name="Normal 174" xfId="1977"/>
    <cellStyle name="Normal 175" xfId="1978"/>
    <cellStyle name="Normal 175 2" xfId="1979"/>
    <cellStyle name="Normal 176" xfId="1980"/>
    <cellStyle name="Normal 176 2" xfId="1981"/>
    <cellStyle name="Normal 177" xfId="1982"/>
    <cellStyle name="Normal 177 2" xfId="1983"/>
    <cellStyle name="Normal 178" xfId="1984"/>
    <cellStyle name="Normal 179" xfId="1985"/>
    <cellStyle name="Normal 179 2" xfId="1986"/>
    <cellStyle name="Normal 18" xfId="1987"/>
    <cellStyle name="Normal 18 2" xfId="1988"/>
    <cellStyle name="Normal 18 3" xfId="1989"/>
    <cellStyle name="Normal 180" xfId="1990"/>
    <cellStyle name="Normal 180 2" xfId="1991"/>
    <cellStyle name="Normal 181" xfId="1992"/>
    <cellStyle name="Normal 182" xfId="1993"/>
    <cellStyle name="Normal 183" xfId="1994"/>
    <cellStyle name="Normal 184" xfId="1995"/>
    <cellStyle name="Normal 185" xfId="1996"/>
    <cellStyle name="Normal 186" xfId="1997"/>
    <cellStyle name="Normal 187" xfId="1998"/>
    <cellStyle name="Normal 188" xfId="1999"/>
    <cellStyle name="Normal 189" xfId="2000"/>
    <cellStyle name="Normal 19" xfId="2001"/>
    <cellStyle name="Normal 19 2" xfId="2002"/>
    <cellStyle name="Normal 19 3" xfId="2003"/>
    <cellStyle name="Normal 190" xfId="2004"/>
    <cellStyle name="Normal 191" xfId="2005"/>
    <cellStyle name="Normal 192" xfId="2006"/>
    <cellStyle name="Normal 193" xfId="2007"/>
    <cellStyle name="Normal 194" xfId="2008"/>
    <cellStyle name="Normal 195" xfId="2009"/>
    <cellStyle name="Normal 196" xfId="2010"/>
    <cellStyle name="Normal 197" xfId="2011"/>
    <cellStyle name="Normal 198" xfId="2012"/>
    <cellStyle name="Normal 199" xfId="2013"/>
    <cellStyle name="Normal 2" xfId="2014"/>
    <cellStyle name="Normal 2 10" xfId="2015"/>
    <cellStyle name="Normal 2 100" xfId="2016"/>
    <cellStyle name="Normal 2 101" xfId="2017"/>
    <cellStyle name="Normal 2 102" xfId="2018"/>
    <cellStyle name="Normal 2 103" xfId="2019"/>
    <cellStyle name="Normal 2 104" xfId="2020"/>
    <cellStyle name="Normal 2 105" xfId="2021"/>
    <cellStyle name="Normal 2 106" xfId="2022"/>
    <cellStyle name="Normal 2 107" xfId="2023"/>
    <cellStyle name="Normal 2 108" xfId="2024"/>
    <cellStyle name="Normal 2 109" xfId="2025"/>
    <cellStyle name="Normal 2 11" xfId="2026"/>
    <cellStyle name="Normal 2 110" xfId="2027"/>
    <cellStyle name="Normal 2 111" xfId="2028"/>
    <cellStyle name="Normal 2 112" xfId="2029"/>
    <cellStyle name="Normal 2 113" xfId="2030"/>
    <cellStyle name="Normal 2 114" xfId="2031"/>
    <cellStyle name="Normal 2 115" xfId="2032"/>
    <cellStyle name="Normal 2 116" xfId="2033"/>
    <cellStyle name="Normal 2 117" xfId="2034"/>
    <cellStyle name="Normal 2 118" xfId="2035"/>
    <cellStyle name="Normal 2 119" xfId="2036"/>
    <cellStyle name="Normal 2 12" xfId="2037"/>
    <cellStyle name="Normal 2 120" xfId="2038"/>
    <cellStyle name="Normal 2 121" xfId="2039"/>
    <cellStyle name="Normal 2 122" xfId="2040"/>
    <cellStyle name="Normal 2 123" xfId="2041"/>
    <cellStyle name="Normal 2 124" xfId="2042"/>
    <cellStyle name="Normal 2 125" xfId="2043"/>
    <cellStyle name="Normal 2 126" xfId="2044"/>
    <cellStyle name="Normal 2 127" xfId="2045"/>
    <cellStyle name="Normal 2 128" xfId="2046"/>
    <cellStyle name="Normal 2 129" xfId="2047"/>
    <cellStyle name="Normal 2 13" xfId="2048"/>
    <cellStyle name="Normal 2 130" xfId="2049"/>
    <cellStyle name="Normal 2 131" xfId="2050"/>
    <cellStyle name="Normal 2 132" xfId="2051"/>
    <cellStyle name="Normal 2 133" xfId="2052"/>
    <cellStyle name="Normal 2 134" xfId="2053"/>
    <cellStyle name="Normal 2 135" xfId="2054"/>
    <cellStyle name="Normal 2 136" xfId="2055"/>
    <cellStyle name="Normal 2 137" xfId="2056"/>
    <cellStyle name="Normal 2 138" xfId="2057"/>
    <cellStyle name="Normal 2 139" xfId="2058"/>
    <cellStyle name="Normal 2 14" xfId="2059"/>
    <cellStyle name="Normal 2 140" xfId="2060"/>
    <cellStyle name="Normal 2 141" xfId="2061"/>
    <cellStyle name="Normal 2 142" xfId="2062"/>
    <cellStyle name="Normal 2 143" xfId="2063"/>
    <cellStyle name="Normal 2 144" xfId="2064"/>
    <cellStyle name="Normal 2 145" xfId="2065"/>
    <cellStyle name="Normal 2 146" xfId="2066"/>
    <cellStyle name="Normal 2 147" xfId="2067"/>
    <cellStyle name="Normal 2 148" xfId="2068"/>
    <cellStyle name="Normal 2 149" xfId="2069"/>
    <cellStyle name="Normal 2 15" xfId="2070"/>
    <cellStyle name="Normal 2 150" xfId="2071"/>
    <cellStyle name="Normal 2 151" xfId="2072"/>
    <cellStyle name="Normal 2 152" xfId="2073"/>
    <cellStyle name="Normal 2 153" xfId="2074"/>
    <cellStyle name="Normal 2 154" xfId="2075"/>
    <cellStyle name="Normal 2 155" xfId="2076"/>
    <cellStyle name="Normal 2 156" xfId="2077"/>
    <cellStyle name="Normal 2 157" xfId="2078"/>
    <cellStyle name="Normal 2 158" xfId="2079"/>
    <cellStyle name="Normal 2 159" xfId="2080"/>
    <cellStyle name="Normal 2 16" xfId="2081"/>
    <cellStyle name="Normal 2 160" xfId="2082"/>
    <cellStyle name="Normal 2 161" xfId="2083"/>
    <cellStyle name="Normal 2 162" xfId="2084"/>
    <cellStyle name="Normal 2 163" xfId="2085"/>
    <cellStyle name="Normal 2 164" xfId="2086"/>
    <cellStyle name="Normal 2 165" xfId="2087"/>
    <cellStyle name="Normal 2 166" xfId="2088"/>
    <cellStyle name="Normal 2 167" xfId="2089"/>
    <cellStyle name="Normal 2 168" xfId="2090"/>
    <cellStyle name="Normal 2 169" xfId="2091"/>
    <cellStyle name="Normal 2 17" xfId="2092"/>
    <cellStyle name="Normal 2 170" xfId="2093"/>
    <cellStyle name="Normal 2 171" xfId="2094"/>
    <cellStyle name="Normal 2 172" xfId="2095"/>
    <cellStyle name="Normal 2 173" xfId="2096"/>
    <cellStyle name="Normal 2 174" xfId="2097"/>
    <cellStyle name="Normal 2 175" xfId="2098"/>
    <cellStyle name="Normal 2 176" xfId="2099"/>
    <cellStyle name="Normal 2 177" xfId="2100"/>
    <cellStyle name="Normal 2 178" xfId="2101"/>
    <cellStyle name="Normal 2 179" xfId="2102"/>
    <cellStyle name="Normal 2 18" xfId="2103"/>
    <cellStyle name="Normal 2 180" xfId="2104"/>
    <cellStyle name="Normal 2 181" xfId="2105"/>
    <cellStyle name="Normal 2 182" xfId="2106"/>
    <cellStyle name="Normal 2 183" xfId="2107"/>
    <cellStyle name="Normal 2 184" xfId="2108"/>
    <cellStyle name="Normal 2 185" xfId="2109"/>
    <cellStyle name="Normal 2 19" xfId="2110"/>
    <cellStyle name="Normal 2 2" xfId="2111"/>
    <cellStyle name="Normal 2 2 10" xfId="2112"/>
    <cellStyle name="Normal 2 2 11" xfId="2113"/>
    <cellStyle name="Normal 2 2 12" xfId="2114"/>
    <cellStyle name="Normal 2 2 13" xfId="2115"/>
    <cellStyle name="Normal 2 2 14" xfId="2116"/>
    <cellStyle name="Normal 2 2 15" xfId="2117"/>
    <cellStyle name="Normal 2 2 16" xfId="2118"/>
    <cellStyle name="Normal 2 2 17" xfId="2119"/>
    <cellStyle name="Normal 2 2 18" xfId="2120"/>
    <cellStyle name="Normal 2 2 19" xfId="2121"/>
    <cellStyle name="Normal 2 2 2" xfId="2122"/>
    <cellStyle name="Normal 2 2 2 2" xfId="2123"/>
    <cellStyle name="Normal 2 2 20" xfId="2124"/>
    <cellStyle name="Normal 2 2 21" xfId="2125"/>
    <cellStyle name="Normal 2 2 22" xfId="2126"/>
    <cellStyle name="Normal 2 2 23" xfId="2127"/>
    <cellStyle name="Normal 2 2 24" xfId="2128"/>
    <cellStyle name="Normal 2 2 25" xfId="2129"/>
    <cellStyle name="Normal 2 2 26" xfId="2130"/>
    <cellStyle name="Normal 2 2 27" xfId="2131"/>
    <cellStyle name="Normal 2 2 28" xfId="2132"/>
    <cellStyle name="Normal 2 2 29" xfId="2133"/>
    <cellStyle name="Normal 2 2 3" xfId="2134"/>
    <cellStyle name="Normal 2 2 3 2" xfId="2135"/>
    <cellStyle name="Normal 2 2 30" xfId="2136"/>
    <cellStyle name="Normal 2 2 4" xfId="2137"/>
    <cellStyle name="Normal 2 2 5" xfId="2138"/>
    <cellStyle name="Normal 2 2 6" xfId="2139"/>
    <cellStyle name="Normal 2 2 7" xfId="2140"/>
    <cellStyle name="Normal 2 2 8" xfId="2141"/>
    <cellStyle name="Normal 2 2 9" xfId="2142"/>
    <cellStyle name="Normal 2 20" xfId="2143"/>
    <cellStyle name="Normal 2 21" xfId="2144"/>
    <cellStyle name="Normal 2 22" xfId="2145"/>
    <cellStyle name="Normal 2 23" xfId="2146"/>
    <cellStyle name="Normal 2 24" xfId="2147"/>
    <cellStyle name="Normal 2 25" xfId="2148"/>
    <cellStyle name="Normal 2 26" xfId="2149"/>
    <cellStyle name="Normal 2 27" xfId="2150"/>
    <cellStyle name="Normal 2 28" xfId="2151"/>
    <cellStyle name="Normal 2 29" xfId="2152"/>
    <cellStyle name="Normal 2 3" xfId="2153"/>
    <cellStyle name="Normal 2 3 2" xfId="2154"/>
    <cellStyle name="Normal 2 3 3" xfId="2155"/>
    <cellStyle name="Normal 2 3 4" xfId="2156"/>
    <cellStyle name="Normal 2 3 5" xfId="2157"/>
    <cellStyle name="Normal 2 30" xfId="2158"/>
    <cellStyle name="Normal 2 31" xfId="2159"/>
    <cellStyle name="Normal 2 32" xfId="2160"/>
    <cellStyle name="Normal 2 33" xfId="2161"/>
    <cellStyle name="Normal 2 33 2" xfId="2162"/>
    <cellStyle name="Normal 2 34" xfId="2163"/>
    <cellStyle name="Normal 2 35" xfId="2164"/>
    <cellStyle name="Normal 2 36" xfId="2165"/>
    <cellStyle name="Normal 2 37" xfId="2166"/>
    <cellStyle name="Normal 2 38" xfId="2167"/>
    <cellStyle name="Normal 2 39" xfId="2168"/>
    <cellStyle name="Normal 2 4" xfId="2169"/>
    <cellStyle name="Normal 2 4 2" xfId="2170"/>
    <cellStyle name="Normal 2 4 2 2" xfId="2171"/>
    <cellStyle name="Normal 2 40" xfId="2172"/>
    <cellStyle name="Normal 2 41" xfId="2173"/>
    <cellStyle name="Normal 2 42" xfId="2174"/>
    <cellStyle name="Normal 2 43" xfId="2175"/>
    <cellStyle name="Normal 2 44" xfId="2176"/>
    <cellStyle name="Normal 2 45" xfId="2177"/>
    <cellStyle name="Normal 2 46" xfId="2178"/>
    <cellStyle name="Normal 2 47" xfId="2179"/>
    <cellStyle name="Normal 2 48" xfId="2180"/>
    <cellStyle name="Normal 2 49" xfId="2181"/>
    <cellStyle name="Normal 2 5" xfId="2182"/>
    <cellStyle name="Normal 2 50" xfId="2183"/>
    <cellStyle name="Normal 2 51" xfId="2184"/>
    <cellStyle name="Normal 2 52" xfId="2185"/>
    <cellStyle name="Normal 2 53" xfId="2186"/>
    <cellStyle name="Normal 2 54" xfId="2187"/>
    <cellStyle name="Normal 2 55" xfId="2188"/>
    <cellStyle name="Normal 2 56" xfId="2189"/>
    <cellStyle name="Normal 2 57" xfId="2190"/>
    <cellStyle name="Normal 2 58" xfId="2191"/>
    <cellStyle name="Normal 2 59" xfId="2192"/>
    <cellStyle name="Normal 2 6" xfId="2193"/>
    <cellStyle name="Normal 2 6 2" xfId="2194"/>
    <cellStyle name="Normal 2 60" xfId="2195"/>
    <cellStyle name="Normal 2 61" xfId="2196"/>
    <cellStyle name="Normal 2 62" xfId="2197"/>
    <cellStyle name="Normal 2 63" xfId="2198"/>
    <cellStyle name="Normal 2 64" xfId="2199"/>
    <cellStyle name="Normal 2 65" xfId="2200"/>
    <cellStyle name="Normal 2 66" xfId="2201"/>
    <cellStyle name="Normal 2 67" xfId="2202"/>
    <cellStyle name="Normal 2 68" xfId="2203"/>
    <cellStyle name="Normal 2 69" xfId="2204"/>
    <cellStyle name="Normal 2 7" xfId="2205"/>
    <cellStyle name="Normal 2 70" xfId="2206"/>
    <cellStyle name="Normal 2 70 2" xfId="2207"/>
    <cellStyle name="Normal 2 71" xfId="2208"/>
    <cellStyle name="Normal 2 72" xfId="2209"/>
    <cellStyle name="Normal 2 73" xfId="2210"/>
    <cellStyle name="Normal 2 74" xfId="2211"/>
    <cellStyle name="Normal 2 75" xfId="2212"/>
    <cellStyle name="Normal 2 76" xfId="2213"/>
    <cellStyle name="Normal 2 77" xfId="2214"/>
    <cellStyle name="Normal 2 78" xfId="2215"/>
    <cellStyle name="Normal 2 79" xfId="2216"/>
    <cellStyle name="Normal 2 8" xfId="2217"/>
    <cellStyle name="Normal 2 80" xfId="2218"/>
    <cellStyle name="Normal 2 81" xfId="2219"/>
    <cellStyle name="Normal 2 82" xfId="2220"/>
    <cellStyle name="Normal 2 83" xfId="2221"/>
    <cellStyle name="Normal 2 84" xfId="2222"/>
    <cellStyle name="Normal 2 85" xfId="2223"/>
    <cellStyle name="Normal 2 86" xfId="2224"/>
    <cellStyle name="Normal 2 87" xfId="2225"/>
    <cellStyle name="Normal 2 88" xfId="2226"/>
    <cellStyle name="Normal 2 89" xfId="2227"/>
    <cellStyle name="Normal 2 9" xfId="2228"/>
    <cellStyle name="Normal 2 90" xfId="2229"/>
    <cellStyle name="Normal 2 91" xfId="2230"/>
    <cellStyle name="Normal 2 92" xfId="2231"/>
    <cellStyle name="Normal 2 93" xfId="2232"/>
    <cellStyle name="Normal 2 94" xfId="2233"/>
    <cellStyle name="Normal 2 95" xfId="2234"/>
    <cellStyle name="Normal 2 96" xfId="2235"/>
    <cellStyle name="Normal 2 97" xfId="2236"/>
    <cellStyle name="Normal 2 98" xfId="2237"/>
    <cellStyle name="Normal 2 99" xfId="2238"/>
    <cellStyle name="Normal 2_2014_Rasoat_ChuongMy_22-10" xfId="2239"/>
    <cellStyle name="Normal 20" xfId="2240"/>
    <cellStyle name="Normal 20 2" xfId="2241"/>
    <cellStyle name="Normal 20 3" xfId="2242"/>
    <cellStyle name="Normal 200" xfId="2243"/>
    <cellStyle name="Normal 201" xfId="2244"/>
    <cellStyle name="Normal 202" xfId="2245"/>
    <cellStyle name="Normal 203" xfId="2246"/>
    <cellStyle name="Normal 204" xfId="2247"/>
    <cellStyle name="Normal 205" xfId="2248"/>
    <cellStyle name="Normal 206" xfId="2249"/>
    <cellStyle name="Normal 207" xfId="2250"/>
    <cellStyle name="Normal 208" xfId="2251"/>
    <cellStyle name="Normal 209" xfId="2252"/>
    <cellStyle name="Normal 21" xfId="2253"/>
    <cellStyle name="Normal 21 2" xfId="2254"/>
    <cellStyle name="Normal 21 3" xfId="2255"/>
    <cellStyle name="Normal 210" xfId="2256"/>
    <cellStyle name="Normal 211" xfId="2257"/>
    <cellStyle name="Normal 212" xfId="2258"/>
    <cellStyle name="Normal 213" xfId="2259"/>
    <cellStyle name="Normal 214" xfId="2260"/>
    <cellStyle name="Normal 215" xfId="2261"/>
    <cellStyle name="Normal 216" xfId="2262"/>
    <cellStyle name="Normal 217" xfId="2263"/>
    <cellStyle name="Normal 218" xfId="2264"/>
    <cellStyle name="Normal 219" xfId="2265"/>
    <cellStyle name="Normal 22" xfId="2266"/>
    <cellStyle name="Normal 22 10" xfId="2267"/>
    <cellStyle name="Normal 22 11" xfId="2268"/>
    <cellStyle name="Normal 22 12" xfId="2269"/>
    <cellStyle name="Normal 22 13" xfId="2270"/>
    <cellStyle name="Normal 22 14" xfId="2271"/>
    <cellStyle name="Normal 22 15" xfId="2272"/>
    <cellStyle name="Normal 22 16" xfId="2273"/>
    <cellStyle name="Normal 22 17" xfId="2274"/>
    <cellStyle name="Normal 22 18" xfId="2275"/>
    <cellStyle name="Normal 22 19" xfId="2276"/>
    <cellStyle name="Normal 22 2" xfId="2277"/>
    <cellStyle name="Normal 22 20" xfId="2278"/>
    <cellStyle name="Normal 22 21" xfId="2279"/>
    <cellStyle name="Normal 22 22" xfId="2280"/>
    <cellStyle name="Normal 22 3" xfId="2281"/>
    <cellStyle name="Normal 22 4" xfId="2282"/>
    <cellStyle name="Normal 22 5" xfId="2283"/>
    <cellStyle name="Normal 22 6" xfId="2284"/>
    <cellStyle name="Normal 22 7" xfId="2285"/>
    <cellStyle name="Normal 22 8" xfId="2286"/>
    <cellStyle name="Normal 22 9" xfId="2287"/>
    <cellStyle name="Normal 220" xfId="2288"/>
    <cellStyle name="Normal 221" xfId="2289"/>
    <cellStyle name="Normal 222" xfId="2290"/>
    <cellStyle name="Normal 223" xfId="2291"/>
    <cellStyle name="Normal 224" xfId="2292"/>
    <cellStyle name="Normal 225" xfId="2293"/>
    <cellStyle name="Normal 226" xfId="2294"/>
    <cellStyle name="Normal 227" xfId="2295"/>
    <cellStyle name="Normal 228" xfId="2296"/>
    <cellStyle name="Normal 229" xfId="2297"/>
    <cellStyle name="Normal 23" xfId="2298"/>
    <cellStyle name="Normal 23 10" xfId="2299"/>
    <cellStyle name="Normal 23 11" xfId="2300"/>
    <cellStyle name="Normal 23 12" xfId="2301"/>
    <cellStyle name="Normal 23 13" xfId="2302"/>
    <cellStyle name="Normal 23 14" xfId="2303"/>
    <cellStyle name="Normal 23 15" xfId="2304"/>
    <cellStyle name="Normal 23 16" xfId="2305"/>
    <cellStyle name="Normal 23 17" xfId="2306"/>
    <cellStyle name="Normal 23 18" xfId="2307"/>
    <cellStyle name="Normal 23 19" xfId="2308"/>
    <cellStyle name="Normal 23 2" xfId="2309"/>
    <cellStyle name="Normal 23 20" xfId="2310"/>
    <cellStyle name="Normal 23 21" xfId="2311"/>
    <cellStyle name="Normal 23 22" xfId="2312"/>
    <cellStyle name="Normal 23 23" xfId="2313"/>
    <cellStyle name="Normal 23 3" xfId="2314"/>
    <cellStyle name="Normal 23 4" xfId="2315"/>
    <cellStyle name="Normal 23 5" xfId="2316"/>
    <cellStyle name="Normal 23 6" xfId="2317"/>
    <cellStyle name="Normal 23 7" xfId="2318"/>
    <cellStyle name="Normal 23 8" xfId="2319"/>
    <cellStyle name="Normal 23 9" xfId="2320"/>
    <cellStyle name="Normal 230" xfId="2321"/>
    <cellStyle name="Normal 231" xfId="2322"/>
    <cellStyle name="Normal 232" xfId="2323"/>
    <cellStyle name="Normal 233" xfId="2324"/>
    <cellStyle name="Normal 234" xfId="2325"/>
    <cellStyle name="Normal 235" xfId="2326"/>
    <cellStyle name="Normal 236" xfId="2327"/>
    <cellStyle name="Normal 237" xfId="2328"/>
    <cellStyle name="Normal 238" xfId="2329"/>
    <cellStyle name="Normal 239" xfId="2330"/>
    <cellStyle name="Normal 24" xfId="2331"/>
    <cellStyle name="Normal 24 10" xfId="2332"/>
    <cellStyle name="Normal 24 11" xfId="2333"/>
    <cellStyle name="Normal 24 12" xfId="2334"/>
    <cellStyle name="Normal 24 13" xfId="2335"/>
    <cellStyle name="Normal 24 14" xfId="2336"/>
    <cellStyle name="Normal 24 15" xfId="2337"/>
    <cellStyle name="Normal 24 16" xfId="2338"/>
    <cellStyle name="Normal 24 17" xfId="2339"/>
    <cellStyle name="Normal 24 18" xfId="2340"/>
    <cellStyle name="Normal 24 19" xfId="2341"/>
    <cellStyle name="Normal 24 2" xfId="2342"/>
    <cellStyle name="Normal 24 20" xfId="2343"/>
    <cellStyle name="Normal 24 21" xfId="2344"/>
    <cellStyle name="Normal 24 22" xfId="2345"/>
    <cellStyle name="Normal 24 23" xfId="2346"/>
    <cellStyle name="Normal 24 3" xfId="2347"/>
    <cellStyle name="Normal 24 4" xfId="2348"/>
    <cellStyle name="Normal 24 5" xfId="2349"/>
    <cellStyle name="Normal 24 6" xfId="2350"/>
    <cellStyle name="Normal 24 7" xfId="2351"/>
    <cellStyle name="Normal 24 8" xfId="2352"/>
    <cellStyle name="Normal 24 9" xfId="2353"/>
    <cellStyle name="Normal 240" xfId="2354"/>
    <cellStyle name="Normal 241" xfId="2355"/>
    <cellStyle name="Normal 242" xfId="2356"/>
    <cellStyle name="Normal 243" xfId="2357"/>
    <cellStyle name="Normal 244" xfId="2358"/>
    <cellStyle name="Normal 245" xfId="2359"/>
    <cellStyle name="Normal 246" xfId="2360"/>
    <cellStyle name="Normal 247" xfId="2361"/>
    <cellStyle name="Normal 248" xfId="2362"/>
    <cellStyle name="Normal 249" xfId="2363"/>
    <cellStyle name="Normal 25" xfId="2364"/>
    <cellStyle name="Normal 25 10" xfId="2365"/>
    <cellStyle name="Normal 25 11" xfId="2366"/>
    <cellStyle name="Normal 25 12" xfId="2367"/>
    <cellStyle name="Normal 25 13" xfId="2368"/>
    <cellStyle name="Normal 25 14" xfId="2369"/>
    <cellStyle name="Normal 25 15" xfId="2370"/>
    <cellStyle name="Normal 25 16" xfId="2371"/>
    <cellStyle name="Normal 25 17" xfId="2372"/>
    <cellStyle name="Normal 25 18" xfId="2373"/>
    <cellStyle name="Normal 25 19" xfId="2374"/>
    <cellStyle name="Normal 25 2" xfId="2375"/>
    <cellStyle name="Normal 25 20" xfId="2376"/>
    <cellStyle name="Normal 25 21" xfId="2377"/>
    <cellStyle name="Normal 25 22" xfId="2378"/>
    <cellStyle name="Normal 25 23" xfId="2379"/>
    <cellStyle name="Normal 25 3" xfId="2380"/>
    <cellStyle name="Normal 25 4" xfId="2381"/>
    <cellStyle name="Normal 25 5" xfId="2382"/>
    <cellStyle name="Normal 25 6" xfId="2383"/>
    <cellStyle name="Normal 25 7" xfId="2384"/>
    <cellStyle name="Normal 25 8" xfId="2385"/>
    <cellStyle name="Normal 25 9" xfId="2386"/>
    <cellStyle name="Normal 250" xfId="2387"/>
    <cellStyle name="Normal 251" xfId="2388"/>
    <cellStyle name="Normal 252" xfId="2389"/>
    <cellStyle name="Normal 253" xfId="2390"/>
    <cellStyle name="Normal 254" xfId="2391"/>
    <cellStyle name="Normal 255" xfId="2392"/>
    <cellStyle name="Normal 256" xfId="2393"/>
    <cellStyle name="Normal 257" xfId="2394"/>
    <cellStyle name="Normal 258" xfId="2395"/>
    <cellStyle name="Normal 259" xfId="2396"/>
    <cellStyle name="Normal 26" xfId="2397"/>
    <cellStyle name="Normal 26 10" xfId="2398"/>
    <cellStyle name="Normal 26 11" xfId="2399"/>
    <cellStyle name="Normal 26 12" xfId="2400"/>
    <cellStyle name="Normal 26 13" xfId="2401"/>
    <cellStyle name="Normal 26 14" xfId="2402"/>
    <cellStyle name="Normal 26 15" xfId="2403"/>
    <cellStyle name="Normal 26 16" xfId="2404"/>
    <cellStyle name="Normal 26 17" xfId="2405"/>
    <cellStyle name="Normal 26 18" xfId="2406"/>
    <cellStyle name="Normal 26 19" xfId="2407"/>
    <cellStyle name="Normal 26 2" xfId="2408"/>
    <cellStyle name="Normal 26 20" xfId="2409"/>
    <cellStyle name="Normal 26 21" xfId="2410"/>
    <cellStyle name="Normal 26 22" xfId="2411"/>
    <cellStyle name="Normal 26 23" xfId="2412"/>
    <cellStyle name="Normal 26 3" xfId="2413"/>
    <cellStyle name="Normal 26 4" xfId="2414"/>
    <cellStyle name="Normal 26 5" xfId="2415"/>
    <cellStyle name="Normal 26 6" xfId="2416"/>
    <cellStyle name="Normal 26 7" xfId="2417"/>
    <cellStyle name="Normal 26 8" xfId="2418"/>
    <cellStyle name="Normal 26 9" xfId="2419"/>
    <cellStyle name="Normal 260" xfId="2420"/>
    <cellStyle name="Normal 261" xfId="2421"/>
    <cellStyle name="Normal 262" xfId="2422"/>
    <cellStyle name="Normal 263" xfId="2423"/>
    <cellStyle name="Normal 264" xfId="2424"/>
    <cellStyle name="Normal 265" xfId="2425"/>
    <cellStyle name="Normal 266" xfId="2426"/>
    <cellStyle name="Normal 267" xfId="2427"/>
    <cellStyle name="Normal 268" xfId="2428"/>
    <cellStyle name="Normal 269" xfId="2429"/>
    <cellStyle name="Normal 27" xfId="2430"/>
    <cellStyle name="Normal 27 2" xfId="2431"/>
    <cellStyle name="Normal 27 3" xfId="2432"/>
    <cellStyle name="Normal 270" xfId="2433"/>
    <cellStyle name="Normal 271" xfId="2434"/>
    <cellStyle name="Normal 272" xfId="2435"/>
    <cellStyle name="Normal 273" xfId="2436"/>
    <cellStyle name="Normal 274" xfId="2437"/>
    <cellStyle name="Normal 275" xfId="2438"/>
    <cellStyle name="Normal 276" xfId="2439"/>
    <cellStyle name="Normal 277" xfId="2440"/>
    <cellStyle name="Normal 278" xfId="2441"/>
    <cellStyle name="Normal 279" xfId="2442"/>
    <cellStyle name="Normal 28" xfId="2443"/>
    <cellStyle name="Normal 28 2" xfId="2444"/>
    <cellStyle name="Normal 28 3" xfId="2445"/>
    <cellStyle name="Normal 280" xfId="2446"/>
    <cellStyle name="Normal 281" xfId="2447"/>
    <cellStyle name="Normal 282" xfId="2448"/>
    <cellStyle name="Normal 283" xfId="2449"/>
    <cellStyle name="Normal 284" xfId="2450"/>
    <cellStyle name="Normal 285" xfId="2451"/>
    <cellStyle name="Normal 286" xfId="2452"/>
    <cellStyle name="Normal 287" xfId="2453"/>
    <cellStyle name="Normal 288" xfId="2454"/>
    <cellStyle name="Normal 289" xfId="2455"/>
    <cellStyle name="Normal 29" xfId="2456"/>
    <cellStyle name="Normal 29 2" xfId="2457"/>
    <cellStyle name="Normal 29 3" xfId="2458"/>
    <cellStyle name="Normal 290" xfId="2459"/>
    <cellStyle name="Normal 291" xfId="2460"/>
    <cellStyle name="Normal 292" xfId="2461"/>
    <cellStyle name="Normal 293" xfId="2462"/>
    <cellStyle name="Normal 294" xfId="2463"/>
    <cellStyle name="Normal 295" xfId="2464"/>
    <cellStyle name="Normal 296" xfId="2465"/>
    <cellStyle name="Normal 297" xfId="2466"/>
    <cellStyle name="Normal 298" xfId="2467"/>
    <cellStyle name="Normal 299" xfId="2468"/>
    <cellStyle name="Normal 3" xfId="2469"/>
    <cellStyle name="Normal 3 10" xfId="2470"/>
    <cellStyle name="Normal 3 100" xfId="2471"/>
    <cellStyle name="Normal 3 101" xfId="2472"/>
    <cellStyle name="Normal 3 102" xfId="2473"/>
    <cellStyle name="Normal 3 103" xfId="2474"/>
    <cellStyle name="Normal 3 104" xfId="2475"/>
    <cellStyle name="Normal 3 105" xfId="2476"/>
    <cellStyle name="Normal 3 106" xfId="2477"/>
    <cellStyle name="Normal 3 107" xfId="2478"/>
    <cellStyle name="Normal 3 108" xfId="2479"/>
    <cellStyle name="Normal 3 109" xfId="2480"/>
    <cellStyle name="Normal 3 11" xfId="2481"/>
    <cellStyle name="Normal 3 110" xfId="2482"/>
    <cellStyle name="Normal 3 111" xfId="2483"/>
    <cellStyle name="Normal 3 112" xfId="2484"/>
    <cellStyle name="Normal 3 113" xfId="2485"/>
    <cellStyle name="Normal 3 114" xfId="2486"/>
    <cellStyle name="Normal 3 115" xfId="2487"/>
    <cellStyle name="Normal 3 116" xfId="2488"/>
    <cellStyle name="Normal 3 117" xfId="2489"/>
    <cellStyle name="Normal 3 118" xfId="2490"/>
    <cellStyle name="Normal 3 119" xfId="2491"/>
    <cellStyle name="Normal 3 12" xfId="2492"/>
    <cellStyle name="Normal 3 120" xfId="2493"/>
    <cellStyle name="Normal 3 121" xfId="2494"/>
    <cellStyle name="Normal 3 122" xfId="2495"/>
    <cellStyle name="Normal 3 123" xfId="2496"/>
    <cellStyle name="Normal 3 124" xfId="2497"/>
    <cellStyle name="Normal 3 125" xfId="2498"/>
    <cellStyle name="Normal 3 126" xfId="2499"/>
    <cellStyle name="Normal 3 127" xfId="2500"/>
    <cellStyle name="Normal 3 128" xfId="2501"/>
    <cellStyle name="Normal 3 129" xfId="2502"/>
    <cellStyle name="Normal 3 13" xfId="2503"/>
    <cellStyle name="Normal 3 130" xfId="2504"/>
    <cellStyle name="Normal 3 131" xfId="2505"/>
    <cellStyle name="Normal 3 132" xfId="2506"/>
    <cellStyle name="Normal 3 133" xfId="2507"/>
    <cellStyle name="Normal 3 134" xfId="2508"/>
    <cellStyle name="Normal 3 135" xfId="2509"/>
    <cellStyle name="Normal 3 136" xfId="2510"/>
    <cellStyle name="Normal 3 137" xfId="2511"/>
    <cellStyle name="Normal 3 138" xfId="2512"/>
    <cellStyle name="Normal 3 139" xfId="2513"/>
    <cellStyle name="Normal 3 14" xfId="2514"/>
    <cellStyle name="Normal 3 140" xfId="2515"/>
    <cellStyle name="Normal 3 141" xfId="2516"/>
    <cellStyle name="Normal 3 142" xfId="2517"/>
    <cellStyle name="Normal 3 143" xfId="2518"/>
    <cellStyle name="Normal 3 144" xfId="2519"/>
    <cellStyle name="Normal 3 145" xfId="2520"/>
    <cellStyle name="Normal 3 146" xfId="2521"/>
    <cellStyle name="Normal 3 147" xfId="2522"/>
    <cellStyle name="Normal 3 148" xfId="2523"/>
    <cellStyle name="Normal 3 149" xfId="2524"/>
    <cellStyle name="Normal 3 15" xfId="2525"/>
    <cellStyle name="Normal 3 150" xfId="2526"/>
    <cellStyle name="Normal 3 151" xfId="2527"/>
    <cellStyle name="Normal 3 152" xfId="2528"/>
    <cellStyle name="Normal 3 153" xfId="2529"/>
    <cellStyle name="Normal 3 154" xfId="2530"/>
    <cellStyle name="Normal 3 155" xfId="2531"/>
    <cellStyle name="Normal 3 156" xfId="2532"/>
    <cellStyle name="Normal 3 157" xfId="2533"/>
    <cellStyle name="Normal 3 158" xfId="2534"/>
    <cellStyle name="Normal 3 159" xfId="2535"/>
    <cellStyle name="Normal 3 16" xfId="2536"/>
    <cellStyle name="Normal 3 160" xfId="2537"/>
    <cellStyle name="Normal 3 161" xfId="2538"/>
    <cellStyle name="Normal 3 162" xfId="2539"/>
    <cellStyle name="Normal 3 163" xfId="2540"/>
    <cellStyle name="Normal 3 164" xfId="2541"/>
    <cellStyle name="Normal 3 165" xfId="2542"/>
    <cellStyle name="Normal 3 166" xfId="2543"/>
    <cellStyle name="Normal 3 167" xfId="2544"/>
    <cellStyle name="Normal 3 168" xfId="2545"/>
    <cellStyle name="Normal 3 169" xfId="2546"/>
    <cellStyle name="Normal 3 17" xfId="2547"/>
    <cellStyle name="Normal 3 170" xfId="2548"/>
    <cellStyle name="Normal 3 171" xfId="2549"/>
    <cellStyle name="Normal 3 172" xfId="2550"/>
    <cellStyle name="Normal 3 173" xfId="2551"/>
    <cellStyle name="Normal 3 174" xfId="2552"/>
    <cellStyle name="Normal 3 175" xfId="2553"/>
    <cellStyle name="Normal 3 176" xfId="2554"/>
    <cellStyle name="Normal 3 177" xfId="2555"/>
    <cellStyle name="Normal 3 178" xfId="2556"/>
    <cellStyle name="Normal 3 179" xfId="2557"/>
    <cellStyle name="Normal 3 18" xfId="2558"/>
    <cellStyle name="Normal 3 180" xfId="2559"/>
    <cellStyle name="Normal 3 181" xfId="2560"/>
    <cellStyle name="Normal 3 182" xfId="2561"/>
    <cellStyle name="Normal 3 183" xfId="2562"/>
    <cellStyle name="Normal 3 184" xfId="2563"/>
    <cellStyle name="Normal 3 185" xfId="2564"/>
    <cellStyle name="Normal 3 186" xfId="2565"/>
    <cellStyle name="Normal 3 187" xfId="2566"/>
    <cellStyle name="Normal 3 188" xfId="2567"/>
    <cellStyle name="Normal 3 189" xfId="2568"/>
    <cellStyle name="Normal 3 19" xfId="2569"/>
    <cellStyle name="Normal 3 190" xfId="2570"/>
    <cellStyle name="Normal 3 191" xfId="2571"/>
    <cellStyle name="Normal 3 192" xfId="2572"/>
    <cellStyle name="Normal 3 193" xfId="2573"/>
    <cellStyle name="Normal 3 194" xfId="2574"/>
    <cellStyle name="Normal 3 195" xfId="2575"/>
    <cellStyle name="Normal 3 196" xfId="2576"/>
    <cellStyle name="Normal 3 197" xfId="2577"/>
    <cellStyle name="Normal 3 198" xfId="2578"/>
    <cellStyle name="Normal 3 199" xfId="2579"/>
    <cellStyle name="Normal 3 2" xfId="2580"/>
    <cellStyle name="Normal 3 2 2" xfId="2581"/>
    <cellStyle name="Normal 3 2 2 2" xfId="2582"/>
    <cellStyle name="Normal 3 2 3" xfId="2583"/>
    <cellStyle name="Normal 3 20" xfId="2584"/>
    <cellStyle name="Normal 3 200" xfId="2585"/>
    <cellStyle name="Normal 3 201" xfId="2586"/>
    <cellStyle name="Normal 3 202" xfId="2587"/>
    <cellStyle name="Normal 3 203" xfId="2588"/>
    <cellStyle name="Normal 3 204" xfId="2589"/>
    <cellStyle name="Normal 3 205" xfId="2590"/>
    <cellStyle name="Normal 3 206" xfId="2591"/>
    <cellStyle name="Normal 3 207" xfId="2592"/>
    <cellStyle name="Normal 3 208" xfId="2593"/>
    <cellStyle name="Normal 3 209" xfId="2594"/>
    <cellStyle name="Normal 3 21" xfId="2595"/>
    <cellStyle name="Normal 3 210" xfId="2596"/>
    <cellStyle name="Normal 3 22" xfId="2597"/>
    <cellStyle name="Normal 3 23" xfId="2598"/>
    <cellStyle name="Normal 3 24" xfId="2599"/>
    <cellStyle name="Normal 3 25" xfId="2600"/>
    <cellStyle name="Normal 3 26" xfId="2601"/>
    <cellStyle name="Normal 3 27" xfId="2602"/>
    <cellStyle name="Normal 3 28" xfId="2603"/>
    <cellStyle name="Normal 3 29" xfId="2604"/>
    <cellStyle name="Normal 3 3" xfId="2605"/>
    <cellStyle name="Normal 3 3 2" xfId="2606"/>
    <cellStyle name="Normal 3 3 2 2" xfId="2607"/>
    <cellStyle name="Normal 3 3 2 2 2" xfId="2608"/>
    <cellStyle name="Normal 3 3 2 4" xfId="2609"/>
    <cellStyle name="Normal 3 3 2_Biểu gửi kèm công văn KH 2017. gửi Phường" xfId="2610"/>
    <cellStyle name="Normal 3 3 3" xfId="2611"/>
    <cellStyle name="Normal 3 3 3 2" xfId="2612"/>
    <cellStyle name="Normal 3 3 4" xfId="2613"/>
    <cellStyle name="Normal 3 3 5" xfId="2614"/>
    <cellStyle name="Normal 3 3 6" xfId="2615"/>
    <cellStyle name="Normal 3 3_Biểu gửi kèm công văn KH 2017. gửi Phường" xfId="2616"/>
    <cellStyle name="Normal 3 30" xfId="2617"/>
    <cellStyle name="Normal 3 31" xfId="2618"/>
    <cellStyle name="Normal 3 32" xfId="2619"/>
    <cellStyle name="Normal 3 33" xfId="2620"/>
    <cellStyle name="Normal 3 34" xfId="2621"/>
    <cellStyle name="Normal 3 35" xfId="2622"/>
    <cellStyle name="Normal 3 36" xfId="2623"/>
    <cellStyle name="Normal 3 37" xfId="2624"/>
    <cellStyle name="Normal 3 38" xfId="2625"/>
    <cellStyle name="Normal 3 39" xfId="2626"/>
    <cellStyle name="Normal 3 4" xfId="2627"/>
    <cellStyle name="Normal 3 40" xfId="2628"/>
    <cellStyle name="Normal 3 41" xfId="2629"/>
    <cellStyle name="Normal 3 42" xfId="2630"/>
    <cellStyle name="Normal 3 43" xfId="2631"/>
    <cellStyle name="Normal 3 44" xfId="2632"/>
    <cellStyle name="Normal 3 45" xfId="2633"/>
    <cellStyle name="Normal 3 46" xfId="2634"/>
    <cellStyle name="Normal 3 47" xfId="2635"/>
    <cellStyle name="Normal 3 48" xfId="2636"/>
    <cellStyle name="Normal 3 49" xfId="2637"/>
    <cellStyle name="Normal 3 5" xfId="2638"/>
    <cellStyle name="Normal 3 50" xfId="2639"/>
    <cellStyle name="Normal 3 51" xfId="2640"/>
    <cellStyle name="Normal 3 52" xfId="2641"/>
    <cellStyle name="Normal 3 53" xfId="2642"/>
    <cellStyle name="Normal 3 54" xfId="2643"/>
    <cellStyle name="Normal 3 55" xfId="2644"/>
    <cellStyle name="Normal 3 56" xfId="2645"/>
    <cellStyle name="Normal 3 57" xfId="2646"/>
    <cellStyle name="Normal 3 58" xfId="2647"/>
    <cellStyle name="Normal 3 59" xfId="2648"/>
    <cellStyle name="Normal 3 6" xfId="2649"/>
    <cellStyle name="Normal 3 6 2" xfId="2650"/>
    <cellStyle name="Normal 3 60" xfId="2651"/>
    <cellStyle name="Normal 3 61" xfId="2652"/>
    <cellStyle name="Normal 3 62" xfId="2653"/>
    <cellStyle name="Normal 3 63" xfId="2654"/>
    <cellStyle name="Normal 3 64" xfId="2655"/>
    <cellStyle name="Normal 3 65" xfId="2656"/>
    <cellStyle name="Normal 3 66" xfId="2657"/>
    <cellStyle name="Normal 3 67" xfId="2658"/>
    <cellStyle name="Normal 3 68" xfId="2659"/>
    <cellStyle name="Normal 3 69" xfId="2660"/>
    <cellStyle name="Normal 3 7" xfId="2661"/>
    <cellStyle name="Normal 3 70" xfId="2662"/>
    <cellStyle name="Normal 3 71" xfId="2663"/>
    <cellStyle name="Normal 3 72" xfId="2664"/>
    <cellStyle name="Normal 3 73" xfId="2665"/>
    <cellStyle name="Normal 3 74" xfId="2666"/>
    <cellStyle name="Normal 3 75" xfId="2667"/>
    <cellStyle name="Normal 3 76" xfId="2668"/>
    <cellStyle name="Normal 3 77" xfId="2669"/>
    <cellStyle name="Normal 3 78" xfId="2670"/>
    <cellStyle name="Normal 3 79" xfId="2671"/>
    <cellStyle name="Normal 3 8" xfId="2672"/>
    <cellStyle name="Normal 3 80" xfId="2673"/>
    <cellStyle name="Normal 3 81" xfId="2674"/>
    <cellStyle name="Normal 3 82" xfId="2675"/>
    <cellStyle name="Normal 3 83" xfId="2676"/>
    <cellStyle name="Normal 3 84" xfId="2677"/>
    <cellStyle name="Normal 3 85" xfId="2678"/>
    <cellStyle name="Normal 3 86" xfId="2679"/>
    <cellStyle name="Normal 3 87" xfId="2680"/>
    <cellStyle name="Normal 3 88" xfId="2681"/>
    <cellStyle name="Normal 3 89" xfId="2682"/>
    <cellStyle name="Normal 3 9" xfId="2683"/>
    <cellStyle name="Normal 3 90" xfId="2684"/>
    <cellStyle name="Normal 3 91" xfId="2685"/>
    <cellStyle name="Normal 3 92" xfId="2686"/>
    <cellStyle name="Normal 3 93" xfId="2687"/>
    <cellStyle name="Normal 3 94" xfId="2688"/>
    <cellStyle name="Normal 3 95" xfId="2689"/>
    <cellStyle name="Normal 3 96" xfId="2690"/>
    <cellStyle name="Normal 3 97" xfId="2691"/>
    <cellStyle name="Normal 3 98" xfId="2692"/>
    <cellStyle name="Normal 3 99" xfId="2693"/>
    <cellStyle name="Normal 3_1" xfId="2694"/>
    <cellStyle name="Normal 30" xfId="2695"/>
    <cellStyle name="Normal 30 2" xfId="2696"/>
    <cellStyle name="Normal 30 3" xfId="2697"/>
    <cellStyle name="Normal 30 4" xfId="2698"/>
    <cellStyle name="Normal 300" xfId="2699"/>
    <cellStyle name="Normal 301" xfId="2700"/>
    <cellStyle name="Normal 302" xfId="2701"/>
    <cellStyle name="Normal 303" xfId="2702"/>
    <cellStyle name="Normal 304" xfId="2703"/>
    <cellStyle name="Normal 305" xfId="2704"/>
    <cellStyle name="Normal 306" xfId="2705"/>
    <cellStyle name="Normal 307" xfId="2706"/>
    <cellStyle name="Normal 308" xfId="2707"/>
    <cellStyle name="Normal 309" xfId="2708"/>
    <cellStyle name="Normal 31" xfId="2709"/>
    <cellStyle name="Normal 31 2" xfId="2710"/>
    <cellStyle name="Normal 31 3" xfId="2711"/>
    <cellStyle name="Normal 310" xfId="2712"/>
    <cellStyle name="Normal 311" xfId="2713"/>
    <cellStyle name="Normal 312" xfId="2714"/>
    <cellStyle name="Normal 313" xfId="2715"/>
    <cellStyle name="Normal 314" xfId="2716"/>
    <cellStyle name="Normal 315" xfId="2717"/>
    <cellStyle name="Normal 316" xfId="2718"/>
    <cellStyle name="Normal 317" xfId="2719"/>
    <cellStyle name="Normal 318" xfId="2720"/>
    <cellStyle name="Normal 319" xfId="2721"/>
    <cellStyle name="Normal 32" xfId="2722"/>
    <cellStyle name="Normal 32 2" xfId="2723"/>
    <cellStyle name="Normal 32 3" xfId="2724"/>
    <cellStyle name="Normal 32 4" xfId="2725"/>
    <cellStyle name="Normal 320" xfId="2726"/>
    <cellStyle name="Normal 321" xfId="2727"/>
    <cellStyle name="Normal 322" xfId="2728"/>
    <cellStyle name="Normal 323" xfId="2729"/>
    <cellStyle name="Normal 324" xfId="2730"/>
    <cellStyle name="Normal 325" xfId="2731"/>
    <cellStyle name="Normal 326" xfId="2732"/>
    <cellStyle name="Normal 327" xfId="2733"/>
    <cellStyle name="Normal 328" xfId="2734"/>
    <cellStyle name="Normal 329" xfId="2735"/>
    <cellStyle name="Normal 33" xfId="2736"/>
    <cellStyle name="Normal 33 2" xfId="2737"/>
    <cellStyle name="Normal 33 3" xfId="2738"/>
    <cellStyle name="Normal 330" xfId="2739"/>
    <cellStyle name="Normal 331" xfId="2740"/>
    <cellStyle name="Normal 332" xfId="2741"/>
    <cellStyle name="Normal 333" xfId="2742"/>
    <cellStyle name="Normal 334" xfId="2743"/>
    <cellStyle name="Normal 335" xfId="2744"/>
    <cellStyle name="Normal 336" xfId="2745"/>
    <cellStyle name="Normal 337" xfId="2746"/>
    <cellStyle name="Normal 338" xfId="2747"/>
    <cellStyle name="Normal 339" xfId="2748"/>
    <cellStyle name="Normal 34" xfId="2749"/>
    <cellStyle name="Normal 34 2" xfId="2750"/>
    <cellStyle name="Normal 34 3" xfId="2751"/>
    <cellStyle name="Normal 340" xfId="2752"/>
    <cellStyle name="Normal 341" xfId="2753"/>
    <cellStyle name="Normal 342" xfId="2754"/>
    <cellStyle name="Normal 343" xfId="2755"/>
    <cellStyle name="Normal 344" xfId="2756"/>
    <cellStyle name="Normal 345" xfId="2757"/>
    <cellStyle name="Normal 346" xfId="2758"/>
    <cellStyle name="Normal 347" xfId="2759"/>
    <cellStyle name="Normal 348" xfId="2760"/>
    <cellStyle name="Normal 349" xfId="2761"/>
    <cellStyle name="Normal 35" xfId="2762"/>
    <cellStyle name="Normal 35 2" xfId="2763"/>
    <cellStyle name="Normal 35 3" xfId="2764"/>
    <cellStyle name="Normal 35 4" xfId="2765"/>
    <cellStyle name="Normal 350" xfId="2766"/>
    <cellStyle name="Normal 351" xfId="2767"/>
    <cellStyle name="Normal 352" xfId="2768"/>
    <cellStyle name="Normal 353" xfId="2769"/>
    <cellStyle name="Normal 354" xfId="2770"/>
    <cellStyle name="Normal 355" xfId="2771"/>
    <cellStyle name="Normal 356" xfId="2772"/>
    <cellStyle name="Normal 357" xfId="2773"/>
    <cellStyle name="Normal 358" xfId="2774"/>
    <cellStyle name="Normal 359" xfId="2775"/>
    <cellStyle name="Normal 36" xfId="2776"/>
    <cellStyle name="Normal 36 2" xfId="2777"/>
    <cellStyle name="Normal 36 3" xfId="2778"/>
    <cellStyle name="Normal 360" xfId="2779"/>
    <cellStyle name="Normal 361" xfId="2780"/>
    <cellStyle name="Normal 362" xfId="2781"/>
    <cellStyle name="Normal 363" xfId="2782"/>
    <cellStyle name="Normal 364" xfId="2783"/>
    <cellStyle name="Normal 365" xfId="2784"/>
    <cellStyle name="Normal 366" xfId="2785"/>
    <cellStyle name="Normal 367" xfId="2786"/>
    <cellStyle name="Normal 368" xfId="2787"/>
    <cellStyle name="Normal 369" xfId="2788"/>
    <cellStyle name="Normal 37" xfId="2789"/>
    <cellStyle name="Normal 37 2" xfId="2790"/>
    <cellStyle name="Normal 37 3" xfId="2791"/>
    <cellStyle name="Normal 37 4" xfId="2792"/>
    <cellStyle name="Normal 370" xfId="2793"/>
    <cellStyle name="Normal 371" xfId="2794"/>
    <cellStyle name="Normal 372" xfId="2795"/>
    <cellStyle name="Normal 373" xfId="2796"/>
    <cellStyle name="Normal 374" xfId="2797"/>
    <cellStyle name="Normal 375" xfId="2798"/>
    <cellStyle name="Normal 376" xfId="2799"/>
    <cellStyle name="Normal 377" xfId="2800"/>
    <cellStyle name="Normal 378" xfId="2801"/>
    <cellStyle name="Normal 379" xfId="2802"/>
    <cellStyle name="Normal 38" xfId="2803"/>
    <cellStyle name="Normal 38 2" xfId="2804"/>
    <cellStyle name="Normal 38 3" xfId="2805"/>
    <cellStyle name="Normal 380" xfId="2806"/>
    <cellStyle name="Normal 381" xfId="2807"/>
    <cellStyle name="Normal 382" xfId="2808"/>
    <cellStyle name="Normal 383" xfId="2809"/>
    <cellStyle name="Normal 384" xfId="2810"/>
    <cellStyle name="Normal 385" xfId="2811"/>
    <cellStyle name="Normal 386" xfId="2812"/>
    <cellStyle name="Normal 387" xfId="2813"/>
    <cellStyle name="Normal 388" xfId="2814"/>
    <cellStyle name="Normal 389" xfId="2815"/>
    <cellStyle name="Normal 39" xfId="2816"/>
    <cellStyle name="Normal 39 2" xfId="2817"/>
    <cellStyle name="Normal 39 3" xfId="2818"/>
    <cellStyle name="Normal 390" xfId="2819"/>
    <cellStyle name="Normal 391" xfId="2820"/>
    <cellStyle name="Normal 392" xfId="2821"/>
    <cellStyle name="Normal 393" xfId="2822"/>
    <cellStyle name="Normal 394" xfId="2823"/>
    <cellStyle name="Normal 395" xfId="2824"/>
    <cellStyle name="Normal 396" xfId="2825"/>
    <cellStyle name="Normal 397" xfId="2826"/>
    <cellStyle name="Normal 398" xfId="2827"/>
    <cellStyle name="Normal 399" xfId="2828"/>
    <cellStyle name="Normal 4" xfId="2829"/>
    <cellStyle name="Normal 4 2" xfId="2830"/>
    <cellStyle name="Normal 4 2 2" xfId="2831"/>
    <cellStyle name="Normal 4 2 3" xfId="2832"/>
    <cellStyle name="Normal 4 3" xfId="2833"/>
    <cellStyle name="Normal 4 3 2" xfId="2834"/>
    <cellStyle name="Normal 4 4" xfId="2835"/>
    <cellStyle name="Normal 4 5" xfId="2836"/>
    <cellStyle name="Normal 4 6" xfId="2837"/>
    <cellStyle name="Normal 4 7" xfId="2838"/>
    <cellStyle name="Normal 4_Bieu 3 LUA  NGAY 27.10.2014" xfId="2839"/>
    <cellStyle name="Normal 40" xfId="2840"/>
    <cellStyle name="Normal 40 2" xfId="2841"/>
    <cellStyle name="Normal 40 3" xfId="2842"/>
    <cellStyle name="Normal 40 4" xfId="2843"/>
    <cellStyle name="Normal 400" xfId="2844"/>
    <cellStyle name="Normal 401" xfId="2845"/>
    <cellStyle name="Normal 402" xfId="2846"/>
    <cellStyle name="Normal 403" xfId="2847"/>
    <cellStyle name="Normal 404" xfId="2848"/>
    <cellStyle name="Normal 405" xfId="2849"/>
    <cellStyle name="Normal 406" xfId="2850"/>
    <cellStyle name="Normal 407" xfId="2851"/>
    <cellStyle name="Normal 408" xfId="2852"/>
    <cellStyle name="Normal 409" xfId="2853"/>
    <cellStyle name="Normal 41" xfId="2854"/>
    <cellStyle name="Normal 41 2" xfId="2855"/>
    <cellStyle name="Normal 41 3" xfId="2856"/>
    <cellStyle name="Normal 410" xfId="2857"/>
    <cellStyle name="Normal 411" xfId="2858"/>
    <cellStyle name="Normal 412" xfId="2859"/>
    <cellStyle name="Normal 413" xfId="2860"/>
    <cellStyle name="Normal 414" xfId="2861"/>
    <cellStyle name="Normal 415" xfId="2862"/>
    <cellStyle name="Normal 416" xfId="2863"/>
    <cellStyle name="Normal 417" xfId="2864"/>
    <cellStyle name="Normal 418" xfId="2865"/>
    <cellStyle name="Normal 419" xfId="2866"/>
    <cellStyle name="Normal 42" xfId="2867"/>
    <cellStyle name="Normal 42 2" xfId="2868"/>
    <cellStyle name="Normal 420" xfId="2869"/>
    <cellStyle name="Normal 421" xfId="2870"/>
    <cellStyle name="Normal 422" xfId="2871"/>
    <cellStyle name="Normal 423" xfId="2872"/>
    <cellStyle name="Normal 424" xfId="2873"/>
    <cellStyle name="Normal 425" xfId="2874"/>
    <cellStyle name="Normal 426" xfId="2875"/>
    <cellStyle name="Normal 427" xfId="2876"/>
    <cellStyle name="Normal 428" xfId="2877"/>
    <cellStyle name="Normal 429" xfId="2878"/>
    <cellStyle name="Normal 43" xfId="2879"/>
    <cellStyle name="Normal 43 2" xfId="2880"/>
    <cellStyle name="Normal 430" xfId="2881"/>
    <cellStyle name="Normal 431" xfId="2882"/>
    <cellStyle name="Normal 432" xfId="2883"/>
    <cellStyle name="Normal 433" xfId="2884"/>
    <cellStyle name="Normal 434" xfId="2885"/>
    <cellStyle name="Normal 435" xfId="2886"/>
    <cellStyle name="Normal 436" xfId="2887"/>
    <cellStyle name="Normal 437" xfId="2888"/>
    <cellStyle name="Normal 438" xfId="2889"/>
    <cellStyle name="Normal 439" xfId="2890"/>
    <cellStyle name="Normal 44" xfId="2891"/>
    <cellStyle name="Normal 44 2" xfId="2892"/>
    <cellStyle name="Normal 44 3" xfId="2893"/>
    <cellStyle name="Normal 44 4" xfId="2894"/>
    <cellStyle name="Normal 44 5" xfId="2895"/>
    <cellStyle name="Normal 44 6" xfId="2896"/>
    <cellStyle name="Normal 440" xfId="2897"/>
    <cellStyle name="Normal 441" xfId="2898"/>
    <cellStyle name="Normal 442" xfId="2899"/>
    <cellStyle name="Normal 443" xfId="2900"/>
    <cellStyle name="Normal 444" xfId="2901"/>
    <cellStyle name="Normal 445" xfId="2902"/>
    <cellStyle name="Normal 446" xfId="2903"/>
    <cellStyle name="Normal 447" xfId="2904"/>
    <cellStyle name="Normal 448" xfId="2905"/>
    <cellStyle name="Normal 449" xfId="2906"/>
    <cellStyle name="Normal 45" xfId="2907"/>
    <cellStyle name="Normal 45 2" xfId="2908"/>
    <cellStyle name="Normal 450" xfId="2909"/>
    <cellStyle name="Normal 451" xfId="2910"/>
    <cellStyle name="Normal 452" xfId="2911"/>
    <cellStyle name="Normal 453" xfId="2912"/>
    <cellStyle name="Normal 454" xfId="2913"/>
    <cellStyle name="Normal 455" xfId="2914"/>
    <cellStyle name="Normal 456" xfId="2915"/>
    <cellStyle name="Normal 457" xfId="2916"/>
    <cellStyle name="Normal 458" xfId="2917"/>
    <cellStyle name="Normal 459" xfId="2918"/>
    <cellStyle name="Normal 46" xfId="2919"/>
    <cellStyle name="Normal 46 2" xfId="2920"/>
    <cellStyle name="Normal 460" xfId="2921"/>
    <cellStyle name="Normal 461" xfId="2922"/>
    <cellStyle name="Normal 462" xfId="2923"/>
    <cellStyle name="Normal 463" xfId="2924"/>
    <cellStyle name="Normal 464" xfId="2925"/>
    <cellStyle name="Normal 465" xfId="2926"/>
    <cellStyle name="Normal 466" xfId="2927"/>
    <cellStyle name="Normal 467" xfId="2928"/>
    <cellStyle name="Normal 468" xfId="2929"/>
    <cellStyle name="Normal 469" xfId="2930"/>
    <cellStyle name="Normal 47" xfId="2931"/>
    <cellStyle name="Normal 47 2" xfId="2932"/>
    <cellStyle name="Normal 47 3" xfId="2933"/>
    <cellStyle name="Normal 47 4" xfId="2934"/>
    <cellStyle name="Normal 47 5" xfId="2935"/>
    <cellStyle name="Normal 47 6" xfId="2936"/>
    <cellStyle name="Normal 470" xfId="2937"/>
    <cellStyle name="Normal 48" xfId="2938"/>
    <cellStyle name="Normal 48 2" xfId="2939"/>
    <cellStyle name="Normal 48 3" xfId="2940"/>
    <cellStyle name="Normal 49" xfId="2941"/>
    <cellStyle name="Normal 49 2" xfId="2942"/>
    <cellStyle name="Normal 5" xfId="2943"/>
    <cellStyle name="Normal 5 10" xfId="2944"/>
    <cellStyle name="Normal 5 100" xfId="2945"/>
    <cellStyle name="Normal 5 101" xfId="2946"/>
    <cellStyle name="Normal 5 102" xfId="2947"/>
    <cellStyle name="Normal 5 103" xfId="2948"/>
    <cellStyle name="Normal 5 104" xfId="2949"/>
    <cellStyle name="Normal 5 105" xfId="2950"/>
    <cellStyle name="Normal 5 106" xfId="2951"/>
    <cellStyle name="Normal 5 107" xfId="2952"/>
    <cellStyle name="Normal 5 108" xfId="2953"/>
    <cellStyle name="Normal 5 109" xfId="2954"/>
    <cellStyle name="Normal 5 11" xfId="2955"/>
    <cellStyle name="Normal 5 110" xfId="2956"/>
    <cellStyle name="Normal 5 111" xfId="2957"/>
    <cellStyle name="Normal 5 112" xfId="2958"/>
    <cellStyle name="Normal 5 113" xfId="2959"/>
    <cellStyle name="Normal 5 114" xfId="2960"/>
    <cellStyle name="Normal 5 115" xfId="2961"/>
    <cellStyle name="Normal 5 116" xfId="2962"/>
    <cellStyle name="Normal 5 12" xfId="2963"/>
    <cellStyle name="Normal 5 13" xfId="2964"/>
    <cellStyle name="Normal 5 14" xfId="2965"/>
    <cellStyle name="Normal 5 15" xfId="2966"/>
    <cellStyle name="Normal 5 16" xfId="2967"/>
    <cellStyle name="Normal 5 17" xfId="2968"/>
    <cellStyle name="Normal 5 18" xfId="2969"/>
    <cellStyle name="Normal 5 19" xfId="2970"/>
    <cellStyle name="Normal 5 2" xfId="2971"/>
    <cellStyle name="Normal 5 2 2" xfId="2972"/>
    <cellStyle name="Normal 5 20" xfId="2973"/>
    <cellStyle name="Normal 5 21" xfId="2974"/>
    <cellStyle name="Normal 5 22" xfId="2975"/>
    <cellStyle name="Normal 5 23" xfId="2976"/>
    <cellStyle name="Normal 5 24" xfId="2977"/>
    <cellStyle name="Normal 5 25" xfId="2978"/>
    <cellStyle name="Normal 5 26" xfId="2979"/>
    <cellStyle name="Normal 5 27" xfId="2980"/>
    <cellStyle name="Normal 5 28" xfId="2981"/>
    <cellStyle name="Normal 5 29" xfId="2982"/>
    <cellStyle name="Normal 5 3" xfId="2983"/>
    <cellStyle name="Normal 5 3 2" xfId="2984"/>
    <cellStyle name="Normal 5 30" xfId="2985"/>
    <cellStyle name="Normal 5 31" xfId="2986"/>
    <cellStyle name="Normal 5 32" xfId="2987"/>
    <cellStyle name="Normal 5 33" xfId="2988"/>
    <cellStyle name="Normal 5 34" xfId="2989"/>
    <cellStyle name="Normal 5 35" xfId="2990"/>
    <cellStyle name="Normal 5 36" xfId="2991"/>
    <cellStyle name="Normal 5 37" xfId="2992"/>
    <cellStyle name="Normal 5 38" xfId="2993"/>
    <cellStyle name="Normal 5 39" xfId="2994"/>
    <cellStyle name="Normal 5 4" xfId="2995"/>
    <cellStyle name="Normal 5 40" xfId="2996"/>
    <cellStyle name="Normal 5 41" xfId="2997"/>
    <cellStyle name="Normal 5 42" xfId="2998"/>
    <cellStyle name="Normal 5 43" xfId="2999"/>
    <cellStyle name="Normal 5 44" xfId="3000"/>
    <cellStyle name="Normal 5 45" xfId="3001"/>
    <cellStyle name="Normal 5 46" xfId="3002"/>
    <cellStyle name="Normal 5 47" xfId="3003"/>
    <cellStyle name="Normal 5 48" xfId="3004"/>
    <cellStyle name="Normal 5 49" xfId="3005"/>
    <cellStyle name="Normal 5 5" xfId="3006"/>
    <cellStyle name="Normal 5 50" xfId="3007"/>
    <cellStyle name="Normal 5 51" xfId="3008"/>
    <cellStyle name="Normal 5 52" xfId="3009"/>
    <cellStyle name="Normal 5 53" xfId="3010"/>
    <cellStyle name="Normal 5 54" xfId="3011"/>
    <cellStyle name="Normal 5 55" xfId="3012"/>
    <cellStyle name="Normal 5 56" xfId="3013"/>
    <cellStyle name="Normal 5 57" xfId="3014"/>
    <cellStyle name="Normal 5 58" xfId="3015"/>
    <cellStyle name="Normal 5 59" xfId="3016"/>
    <cellStyle name="Normal 5 6" xfId="3017"/>
    <cellStyle name="Normal 5 60" xfId="3018"/>
    <cellStyle name="Normal 5 61" xfId="3019"/>
    <cellStyle name="Normal 5 62" xfId="3020"/>
    <cellStyle name="Normal 5 63" xfId="3021"/>
    <cellStyle name="Normal 5 64" xfId="3022"/>
    <cellStyle name="Normal 5 65" xfId="3023"/>
    <cellStyle name="Normal 5 66" xfId="3024"/>
    <cellStyle name="Normal 5 67" xfId="3025"/>
    <cellStyle name="Normal 5 68" xfId="3026"/>
    <cellStyle name="Normal 5 69" xfId="3027"/>
    <cellStyle name="Normal 5 7" xfId="3028"/>
    <cellStyle name="Normal 5 70" xfId="3029"/>
    <cellStyle name="Normal 5 71" xfId="3030"/>
    <cellStyle name="Normal 5 72" xfId="3031"/>
    <cellStyle name="Normal 5 73" xfId="3032"/>
    <cellStyle name="Normal 5 74" xfId="3033"/>
    <cellStyle name="Normal 5 75" xfId="3034"/>
    <cellStyle name="Normal 5 76" xfId="3035"/>
    <cellStyle name="Normal 5 77" xfId="3036"/>
    <cellStyle name="Normal 5 78" xfId="3037"/>
    <cellStyle name="Normal 5 79" xfId="3038"/>
    <cellStyle name="Normal 5 8" xfId="3039"/>
    <cellStyle name="Normal 5 80" xfId="3040"/>
    <cellStyle name="Normal 5 81" xfId="3041"/>
    <cellStyle name="Normal 5 82" xfId="3042"/>
    <cellStyle name="Normal 5 83" xfId="3043"/>
    <cellStyle name="Normal 5 84" xfId="3044"/>
    <cellStyle name="Normal 5 85" xfId="3045"/>
    <cellStyle name="Normal 5 86" xfId="3046"/>
    <cellStyle name="Normal 5 87" xfId="3047"/>
    <cellStyle name="Normal 5 88" xfId="3048"/>
    <cellStyle name="Normal 5 89" xfId="3049"/>
    <cellStyle name="Normal 5 9" xfId="3050"/>
    <cellStyle name="Normal 5 90" xfId="3051"/>
    <cellStyle name="Normal 5 91" xfId="3052"/>
    <cellStyle name="Normal 5 92" xfId="3053"/>
    <cellStyle name="Normal 5 93" xfId="3054"/>
    <cellStyle name="Normal 5 94" xfId="3055"/>
    <cellStyle name="Normal 5 95" xfId="3056"/>
    <cellStyle name="Normal 5 96" xfId="3057"/>
    <cellStyle name="Normal 5 97" xfId="3058"/>
    <cellStyle name="Normal 5 98" xfId="3059"/>
    <cellStyle name="Normal 5 99" xfId="3060"/>
    <cellStyle name="Normal 5_Biểu gửi kèm công văn KH 2017. gửi Phường" xfId="3061"/>
    <cellStyle name="Normal 50" xfId="3062"/>
    <cellStyle name="Normal 50 2" xfId="3063"/>
    <cellStyle name="Normal 51" xfId="3064"/>
    <cellStyle name="Normal 52" xfId="3065"/>
    <cellStyle name="Normal 52 2" xfId="3066"/>
    <cellStyle name="Normal 53" xfId="3067"/>
    <cellStyle name="Normal 53 2" xfId="3068"/>
    <cellStyle name="Normal 54" xfId="3069"/>
    <cellStyle name="Normal 54 2" xfId="3070"/>
    <cellStyle name="Normal 55" xfId="3071"/>
    <cellStyle name="Normal 55 2" xfId="3072"/>
    <cellStyle name="Normal 55 3" xfId="3073"/>
    <cellStyle name="Normal 56" xfId="3074"/>
    <cellStyle name="Normal 56 2" xfId="3075"/>
    <cellStyle name="Normal 56 3" xfId="3076"/>
    <cellStyle name="Normal 57" xfId="3077"/>
    <cellStyle name="Normal 57 2" xfId="3078"/>
    <cellStyle name="Normal 58" xfId="3079"/>
    <cellStyle name="Normal 58 2" xfId="3080"/>
    <cellStyle name="Normal 59" xfId="3081"/>
    <cellStyle name="Normal 59 2" xfId="3082"/>
    <cellStyle name="Normal 6" xfId="3083"/>
    <cellStyle name="Normal 6 2" xfId="3084"/>
    <cellStyle name="Normal 6 2 2" xfId="3085"/>
    <cellStyle name="Normal 6 3" xfId="3086"/>
    <cellStyle name="Normal 6 4" xfId="3087"/>
    <cellStyle name="Normal 6_danh muc cong trinh_kehoach_ huyen Phu Xuyen" xfId="3088"/>
    <cellStyle name="Normal 60" xfId="3089"/>
    <cellStyle name="Normal 60 2" xfId="3090"/>
    <cellStyle name="Normal 61" xfId="3091"/>
    <cellStyle name="Normal 61 2" xfId="3092"/>
    <cellStyle name="Normal 62" xfId="3093"/>
    <cellStyle name="Normal 62 2" xfId="3094"/>
    <cellStyle name="Normal 63" xfId="3095"/>
    <cellStyle name="Normal 63 2" xfId="3096"/>
    <cellStyle name="Normal 64" xfId="3097"/>
    <cellStyle name="Normal 64 2" xfId="3098"/>
    <cellStyle name="Normal 65" xfId="3099"/>
    <cellStyle name="Normal 65 2" xfId="3100"/>
    <cellStyle name="Normal 66" xfId="3101"/>
    <cellStyle name="Normal 67" xfId="3102"/>
    <cellStyle name="Normal 67 2" xfId="3103"/>
    <cellStyle name="Normal 68" xfId="3104"/>
    <cellStyle name="Normal 69" xfId="3105"/>
    <cellStyle name="Normal 69 2" xfId="3106"/>
    <cellStyle name="Normal 7" xfId="3107"/>
    <cellStyle name="Normal 7 2" xfId="3108"/>
    <cellStyle name="Normal 7 3" xfId="3109"/>
    <cellStyle name="Normal 7 4" xfId="3110"/>
    <cellStyle name="Normal 7 5" xfId="3111"/>
    <cellStyle name="Normal 7_danh muc cong trinh_kehoach_ huyen Phu Xuyen" xfId="3112"/>
    <cellStyle name="Normal 70" xfId="3113"/>
    <cellStyle name="Normal 70 2" xfId="3114"/>
    <cellStyle name="Normal 71" xfId="3115"/>
    <cellStyle name="Normal 71 2" xfId="3116"/>
    <cellStyle name="Normal 72" xfId="3117"/>
    <cellStyle name="Normal 73" xfId="3118"/>
    <cellStyle name="Normal 74" xfId="3119"/>
    <cellStyle name="Normal 74 2" xfId="3120"/>
    <cellStyle name="Normal 75" xfId="3121"/>
    <cellStyle name="Normal 76" xfId="3122"/>
    <cellStyle name="Normal 76 2" xfId="3123"/>
    <cellStyle name="Normal 77" xfId="3124"/>
    <cellStyle name="Normal 77 2" xfId="3125"/>
    <cellStyle name="Normal 78" xfId="3126"/>
    <cellStyle name="Normal 78 2" xfId="3127"/>
    <cellStyle name="Normal 79" xfId="3128"/>
    <cellStyle name="Normal 79 2" xfId="3129"/>
    <cellStyle name="Normal 8" xfId="3130"/>
    <cellStyle name="Normal 8 2" xfId="3131"/>
    <cellStyle name="Normal 8 2 2" xfId="3132"/>
    <cellStyle name="Normal 8 3" xfId="3133"/>
    <cellStyle name="Normal 8 4" xfId="3134"/>
    <cellStyle name="Normal 8_danh muc cong trinh_kehoach_ huyen Phu Xuyen" xfId="3135"/>
    <cellStyle name="Normal 80" xfId="3136"/>
    <cellStyle name="Normal 80 2" xfId="3137"/>
    <cellStyle name="Normal 81" xfId="3138"/>
    <cellStyle name="Normal 81 2" xfId="3139"/>
    <cellStyle name="Normal 81 3" xfId="3140"/>
    <cellStyle name="Normal 82" xfId="3141"/>
    <cellStyle name="Normal 82 2" xfId="3142"/>
    <cellStyle name="Normal 83" xfId="3143"/>
    <cellStyle name="Normal 83 2" xfId="3144"/>
    <cellStyle name="Normal 84" xfId="3145"/>
    <cellStyle name="Normal 84 2" xfId="3146"/>
    <cellStyle name="Normal 85" xfId="3147"/>
    <cellStyle name="Normal 85 2" xfId="3148"/>
    <cellStyle name="Normal 86" xfId="3149"/>
    <cellStyle name="Normal 86 2" xfId="3150"/>
    <cellStyle name="Normal 86 3" xfId="3151"/>
    <cellStyle name="Normal 87" xfId="3152"/>
    <cellStyle name="Normal 87 2" xfId="3153"/>
    <cellStyle name="Normal 88" xfId="3154"/>
    <cellStyle name="Normal 88 2" xfId="3155"/>
    <cellStyle name="Normal 89" xfId="3156"/>
    <cellStyle name="Normal 89 2" xfId="3157"/>
    <cellStyle name="Normal 9" xfId="3158"/>
    <cellStyle name="Normal 9 2" xfId="3159"/>
    <cellStyle name="Normal 9 3" xfId="3160"/>
    <cellStyle name="Normal 9 4" xfId="3161"/>
    <cellStyle name="Normal 9_danh muc cong trinh_kehoach_ huyen Phu Xuyen" xfId="3162"/>
    <cellStyle name="Normal 90" xfId="3163"/>
    <cellStyle name="Normal 90 2" xfId="3164"/>
    <cellStyle name="Normal 91" xfId="3165"/>
    <cellStyle name="Normal 91 2" xfId="3166"/>
    <cellStyle name="Normal 92" xfId="3167"/>
    <cellStyle name="Normal 92 2" xfId="3168"/>
    <cellStyle name="Normal 93" xfId="3169"/>
    <cellStyle name="Normal 93 2" xfId="3170"/>
    <cellStyle name="Normal 94" xfId="3171"/>
    <cellStyle name="Normal 94 2" xfId="3172"/>
    <cellStyle name="Normal 95" xfId="3173"/>
    <cellStyle name="Normal 95 2" xfId="3174"/>
    <cellStyle name="Normal 96" xfId="3175"/>
    <cellStyle name="Normal 96 2" xfId="3176"/>
    <cellStyle name="Normal 97" xfId="3177"/>
    <cellStyle name="Normal 97 2" xfId="3178"/>
    <cellStyle name="Normal 98" xfId="3179"/>
    <cellStyle name="Normal 98 2" xfId="3180"/>
    <cellStyle name="Normal 99" xfId="3181"/>
    <cellStyle name="Normal 99 2" xfId="3182"/>
    <cellStyle name="Normal1" xfId="3183"/>
    <cellStyle name="Normal1 2" xfId="3184"/>
    <cellStyle name="Normalny_Cennik obowiazuje od 06-08-2001 r (1)" xfId="3185"/>
    <cellStyle name="Note" xfId="3186"/>
    <cellStyle name="Note 2" xfId="3187"/>
    <cellStyle name="Note 2 2" xfId="3188"/>
    <cellStyle name="Note 3" xfId="3189"/>
    <cellStyle name="Note 4" xfId="3190"/>
    <cellStyle name="Note 5" xfId="3191"/>
    <cellStyle name="Note 6" xfId="3192"/>
    <cellStyle name="Note 7" xfId="3193"/>
    <cellStyle name="Note 8" xfId="3194"/>
    <cellStyle name="Ô Được nối kết" xfId="3195"/>
    <cellStyle name="Ô Được nối kết 2" xfId="3196"/>
    <cellStyle name="Œ…‹æØ‚è [0.00]_laroux" xfId="3197"/>
    <cellStyle name="Œ…‹æØ‚è_laroux" xfId="3198"/>
    <cellStyle name="oft Excel]&#13;&#10;Comment=open=/f ‚ðw’è‚·‚é‚ÆAƒ†[ƒU[’è‹`ŠÖ”‚ðŠÖ”“\‚è•t‚¯‚Ìˆê——‚É“o˜^‚·‚é‚±‚Æ‚ª‚Å‚«‚Ü‚·B&#13;&#10;Maximized" xfId="3199"/>
    <cellStyle name="oft Excel]&#13;&#10;Comment=The open=/f lines load custom functions into the Paste Function list.&#13;&#10;Maximized=2&#13;&#10;Basics=1&#13;&#10;A" xfId="3200"/>
    <cellStyle name="oft Excel]&#13;&#10;Comment=The open=/f lines load custom functions into the Paste Function list.&#13;&#10;Maximized=2&#13;&#10;Basics=1&#13;&#10;A 2" xfId="3201"/>
    <cellStyle name="oft Excel]&#13;&#10;Comment=The open=/f lines load custom functions into the Paste Function list.&#13;&#10;Maximized=3&#13;&#10;Basics=1&#13;&#10;A" xfId="3202"/>
    <cellStyle name="oft Excel]&#13;&#10;Comment=The open=/f lines load custom functions into the Paste Function list.&#13;&#10;Maximized=3&#13;&#10;Basics=1&#13;&#10;A 2" xfId="3203"/>
    <cellStyle name="omma [0]_Mktg Prog" xfId="3204"/>
    <cellStyle name="ormal_Sheet1_1" xfId="3205"/>
    <cellStyle name="Output" xfId="3206"/>
    <cellStyle name="Output 2" xfId="3207"/>
    <cellStyle name="Output 2 2" xfId="3208"/>
    <cellStyle name="Output 3" xfId="3209"/>
    <cellStyle name="Output 4" xfId="3210"/>
    <cellStyle name="Output 5" xfId="3211"/>
    <cellStyle name="Output 6" xfId="3212"/>
    <cellStyle name="Output 7" xfId="3213"/>
    <cellStyle name="Output 8" xfId="3214"/>
    <cellStyle name="paint" xfId="3215"/>
    <cellStyle name="Percent" xfId="3216"/>
    <cellStyle name="Percent %" xfId="3217"/>
    <cellStyle name="Percent % Long Underline" xfId="3218"/>
    <cellStyle name="Percent [0]" xfId="3219"/>
    <cellStyle name="Percent [00]" xfId="3220"/>
    <cellStyle name="Percent [2]" xfId="3221"/>
    <cellStyle name="Percent [2] 2" xfId="3222"/>
    <cellStyle name="Percent 0.0%" xfId="3223"/>
    <cellStyle name="Percent 0.0% Long Underline" xfId="3224"/>
    <cellStyle name="Percent 0.00%" xfId="3225"/>
    <cellStyle name="Percent 0.00% Long Underline" xfId="3226"/>
    <cellStyle name="Percent 0.000%" xfId="3227"/>
    <cellStyle name="Percent 0.000% Long Underline" xfId="3228"/>
    <cellStyle name="Percent 2" xfId="3229"/>
    <cellStyle name="Percent 3" xfId="3230"/>
    <cellStyle name="Phần trăm 2" xfId="3231"/>
    <cellStyle name="PrePop Currency (0)" xfId="3232"/>
    <cellStyle name="PrePop Currency (2)" xfId="3233"/>
    <cellStyle name="PrePop Units (0)" xfId="3234"/>
    <cellStyle name="PrePop Units (1)" xfId="3235"/>
    <cellStyle name="PrePop Units (2)" xfId="3236"/>
    <cellStyle name="pricing" xfId="3237"/>
    <cellStyle name="PSChar" xfId="3238"/>
    <cellStyle name="PSHeading" xfId="3239"/>
    <cellStyle name="RowLevel_0" xfId="3240"/>
    <cellStyle name="s]&#13;&#10;spooler=yes&#13;&#10;load=&#13;&#10;Beep=yes&#13;&#10;NullPort=None&#13;&#10;BorderWidth=3&#13;&#10;CursorBlinkRate=1200&#13;&#10;DoubleClickSpeed=452&#13;&#10;Programs=co" xfId="3241"/>
    <cellStyle name="s]&#13;&#10;spooler=yes&#13;&#10;load=&#13;&#10;Beep=yes&#13;&#10;NullPort=None&#13;&#10;BorderWidth=3&#13;&#10;CursorBlinkRate=1200&#13;&#10;DoubleClickSpeed=452&#13;&#10;Programs=co 2" xfId="3242"/>
    <cellStyle name="SAPBEXaggData" xfId="3243"/>
    <cellStyle name="SAPBEXaggDataEmph" xfId="3244"/>
    <cellStyle name="SAPBEXaggItem" xfId="3245"/>
    <cellStyle name="SAPBEXchaText" xfId="3246"/>
    <cellStyle name="SAPBEXexcBad7" xfId="3247"/>
    <cellStyle name="SAPBEXexcBad8" xfId="3248"/>
    <cellStyle name="SAPBEXexcBad9" xfId="3249"/>
    <cellStyle name="SAPBEXexcCritical4" xfId="3250"/>
    <cellStyle name="SAPBEXexcCritical5" xfId="3251"/>
    <cellStyle name="SAPBEXexcCritical6" xfId="3252"/>
    <cellStyle name="SAPBEXexcGood1" xfId="3253"/>
    <cellStyle name="SAPBEXexcGood2" xfId="3254"/>
    <cellStyle name="SAPBEXexcGood3" xfId="3255"/>
    <cellStyle name="SAPBEXfilterDrill" xfId="3256"/>
    <cellStyle name="SAPBEXfilterItem" xfId="3257"/>
    <cellStyle name="SAPBEXfilterText" xfId="3258"/>
    <cellStyle name="SAPBEXformats" xfId="3259"/>
    <cellStyle name="SAPBEXheaderItem" xfId="3260"/>
    <cellStyle name="SAPBEXheaderText" xfId="3261"/>
    <cellStyle name="SAPBEXresData" xfId="3262"/>
    <cellStyle name="SAPBEXresDataEmph" xfId="3263"/>
    <cellStyle name="SAPBEXresItem" xfId="3264"/>
    <cellStyle name="SAPBEXstdData" xfId="3265"/>
    <cellStyle name="SAPBEXstdDataEmph" xfId="3266"/>
    <cellStyle name="SAPBEXstdItem" xfId="3267"/>
    <cellStyle name="SAPBEXtitle" xfId="3268"/>
    <cellStyle name="SAPBEXundefined" xfId="3269"/>
    <cellStyle name="_x0001_sç?" xfId="3270"/>
    <cellStyle name="serJet 1200 Series PCL 6" xfId="3271"/>
    <cellStyle name="Siêu n?i kê?t_ÿÿÿÿÿ" xfId="3272"/>
    <cellStyle name="Siêu nối kết_Book1" xfId="3273"/>
    <cellStyle name="sodangoai" xfId="3274"/>
    <cellStyle name="Standard_Anpassen der Amortisation" xfId="3275"/>
    <cellStyle name="Style 1" xfId="3276"/>
    <cellStyle name="Style 1 2" xfId="3277"/>
    <cellStyle name="Style 10" xfId="3278"/>
    <cellStyle name="Style 11" xfId="3279"/>
    <cellStyle name="Style 12" xfId="3280"/>
    <cellStyle name="Style 13" xfId="3281"/>
    <cellStyle name="Style 14" xfId="3282"/>
    <cellStyle name="Style 15" xfId="3283"/>
    <cellStyle name="Style 16" xfId="3284"/>
    <cellStyle name="Style 17" xfId="3285"/>
    <cellStyle name="Style 18" xfId="3286"/>
    <cellStyle name="Style 2" xfId="3287"/>
    <cellStyle name="Style 3" xfId="3288"/>
    <cellStyle name="Style 4" xfId="3289"/>
    <cellStyle name="Style 5" xfId="3290"/>
    <cellStyle name="Style 6" xfId="3291"/>
    <cellStyle name="Style 7" xfId="3292"/>
    <cellStyle name="Style 8" xfId="3293"/>
    <cellStyle name="Style 9" xfId="3294"/>
    <cellStyle name="style_1" xfId="3295"/>
    <cellStyle name="subhead" xfId="3296"/>
    <cellStyle name="subhead 2" xfId="3297"/>
    <cellStyle name="T" xfId="3298"/>
    <cellStyle name="T 2" xfId="3299"/>
    <cellStyle name="T 3" xfId="3300"/>
    <cellStyle name="T_04KH" xfId="3301"/>
    <cellStyle name="T_04KH_CC 2015" xfId="3302"/>
    <cellStyle name="T_05QH_CC 2010" xfId="3303"/>
    <cellStyle name="T_07_KH" xfId="3304"/>
    <cellStyle name="T_07_KH_1" xfId="3305"/>
    <cellStyle name="T_07_KH_TT_MaLam1" xfId="3306"/>
    <cellStyle name="T_10BDpnn" xfId="3307"/>
    <cellStyle name="T_10BDpnn_Bieu kh 2016 buon ho" xfId="3308"/>
    <cellStyle name="T_10KH " xfId="3309"/>
    <cellStyle name="T_12Bieu_KEHOACH" xfId="3310"/>
    <cellStyle name="T_12KH" xfId="3311"/>
    <cellStyle name="T_13KH" xfId="3312"/>
    <cellStyle name="T_14KH" xfId="3313"/>
    <cellStyle name="T_6Bieu_HTRANG" xfId="3314"/>
    <cellStyle name="T_6Bieu_HTRANG_Danh muc cong trinh" xfId="3315"/>
    <cellStyle name="T_6Bieu_HTRANG_DMKhucongnghiep(A.Manh)" xfId="3316"/>
    <cellStyle name="T_Ba0107" xfId="3317"/>
    <cellStyle name="T_Bao cao kttb milk yomilkYAO-mien bac" xfId="3318"/>
    <cellStyle name="T_bc_km_ngay" xfId="3319"/>
    <cellStyle name="T_BD00-05" xfId="3320"/>
    <cellStyle name="T_BD00-05_Danh muc cong trinh" xfId="3321"/>
    <cellStyle name="T_BD00-05_DMKhucongnghiep(A.Manh)" xfId="3322"/>
    <cellStyle name="T_bieu" xfId="3323"/>
    <cellStyle name="T_Bieu QH" xfId="3324"/>
    <cellStyle name="T_Bieu QH_Danh muc cong trinh" xfId="3325"/>
    <cellStyle name="T_Bieu QH_DMKhucongnghiep(A.Manh)" xfId="3326"/>
    <cellStyle name="T_Bieu TH BTBo" xfId="3327"/>
    <cellStyle name="T_Bieu TH BTBo_Danh muc cong trinh" xfId="3328"/>
    <cellStyle name="T_Bieu TH BTBo_DMKhucongnghiep(A.Manh)" xfId="3329"/>
    <cellStyle name="T_BieuQH Tay Nguyen " xfId="3330"/>
    <cellStyle name="T_BieuQH Tay Nguyen (co DakNong)" xfId="3331"/>
    <cellStyle name="T_BieuQH Tay Nguyen (co DakNong)_Bieu kh 2016 buon ho" xfId="3332"/>
    <cellStyle name="T_BieuQH Tay Nguyen (co DakNong)_Danh muc cong trinh" xfId="3333"/>
    <cellStyle name="T_BieuQH Tay Nguyen (co DakNong)_DMKhucongnghiep(A.Manh)" xfId="3334"/>
    <cellStyle name="T_BieuQH Tay Nguyen _Danh muc cong trinh" xfId="3335"/>
    <cellStyle name="T_BieuQH Tay Nguyen _DMKhucongnghiep(A.Manh)" xfId="3336"/>
    <cellStyle name="T_BieuQH TDMN" xfId="3337"/>
    <cellStyle name="T_BieuQH TDMN_Danh muc cong trinh" xfId="3338"/>
    <cellStyle name="T_BieuQH TDMN_DMKhucongnghiep(A.Manh)" xfId="3339"/>
    <cellStyle name="T_BieuTayNguyen" xfId="3340"/>
    <cellStyle name="T_BieuTayNguyen_Danh muc cong trinh" xfId="3341"/>
    <cellStyle name="T_BieuTayNguyen_DMKhucongnghiep(A.Manh)" xfId="3342"/>
    <cellStyle name="T_Bo2107" xfId="3343"/>
    <cellStyle name="T_Bo2810" xfId="3344"/>
    <cellStyle name="T_Book1" xfId="3345"/>
    <cellStyle name="T_Book1 2" xfId="3346"/>
    <cellStyle name="T_Book1_1" xfId="3347"/>
    <cellStyle name="T_Book1_1_Bieu kh 2016 buon ho" xfId="3348"/>
    <cellStyle name="T_Book1_1_Book1" xfId="3349"/>
    <cellStyle name="T_Book1_1_Book1_Bieu kh 2016 buon ho" xfId="3350"/>
    <cellStyle name="T_Book1_1_CPK" xfId="3351"/>
    <cellStyle name="T_Book1_1_Dang ky danh muc DTXD 2015- sua lai  6-2014-2" xfId="3352"/>
    <cellStyle name="T_Book1_1_Dang ky danh muc DTXD 2015- sua lai  6-2014-2 2" xfId="3353"/>
    <cellStyle name="T_Book1_1_Dang ky quy hoach su dung dat" xfId="3354"/>
    <cellStyle name="T_Book1_1_Thiet bi" xfId="3355"/>
    <cellStyle name="T_Book1_2" xfId="3356"/>
    <cellStyle name="T_Book1_2_Bieu kh 2016 buon ho" xfId="3357"/>
    <cellStyle name="T_Book1_Ba0107" xfId="3358"/>
    <cellStyle name="T_Book1_Ba0107_Bo2107" xfId="3359"/>
    <cellStyle name="T_Book1_Ba0107_Chu_dieu11-08" xfId="3360"/>
    <cellStyle name="T_Book1_Bieu kh 2016 buon ho" xfId="3361"/>
    <cellStyle name="T_Book1_Bo2107" xfId="3362"/>
    <cellStyle name="T_Book1_Book1" xfId="3363"/>
    <cellStyle name="T_Book1_Book1_1" xfId="3364"/>
    <cellStyle name="T_Book1_Book1_1_Bieu kh 2016 buon ho" xfId="3365"/>
    <cellStyle name="T_Book1_Book1_Bieu kh 2016 buon ho" xfId="3366"/>
    <cellStyle name="T_Book1_Chu_dieu11-08" xfId="3367"/>
    <cellStyle name="T_Book1_CPK" xfId="3368"/>
    <cellStyle name="T_Book1_Dang ky danh muc DTXD 2015- sua lai  6-2014-2" xfId="3369"/>
    <cellStyle name="T_Book1_Dang ky danh muc DTXD 2015- sua lai  6-2014-2 2" xfId="3370"/>
    <cellStyle name="T_Book1_Dang ky quy hoach su dung dat" xfId="3371"/>
    <cellStyle name="T_Book1_DT_BO2907" xfId="3372"/>
    <cellStyle name="T_Book1_Thiet bi" xfId="3373"/>
    <cellStyle name="T_Cac bao cao TB  Milk-Yomilk-co Ke- CK 1-Vinh Thang" xfId="3374"/>
    <cellStyle name="T_Canuoc 20.3.06" xfId="3375"/>
    <cellStyle name="T_Canuoc 20.3.06_Danh muc cong trinh" xfId="3376"/>
    <cellStyle name="T_Canuoc 20.3.06_DMKhucongnghiep(A.Manh)" xfId="3377"/>
    <cellStyle name="T_Canuoc an lua20.3.06" xfId="3378"/>
    <cellStyle name="T_Canuoc an lua20.3.06_Danh muc cong trinh" xfId="3379"/>
    <cellStyle name="T_Canuoc an lua20.3.06_DMKhucongnghiep(A.Manh)" xfId="3380"/>
    <cellStyle name="T_Cao Quang" xfId="3381"/>
    <cellStyle name="T_CC cac tinh DBBB 5-6-06" xfId="3382"/>
    <cellStyle name="T_CC-21-03-06 IN" xfId="3383"/>
    <cellStyle name="T_cham diem Milk chu ky2-ANH MINH" xfId="3384"/>
    <cellStyle name="T_cham trung bay ck 1 m.Bac milk co ke 2" xfId="3385"/>
    <cellStyle name="T_cham trung bay yao smart milk ck 2 mien Bac" xfId="3386"/>
    <cellStyle name="T_Chau Hoa" xfId="3387"/>
    <cellStyle name="T_Chi tieu phan bo HTB" xfId="3388"/>
    <cellStyle name="T_Chu_dieu11-08" xfId="3389"/>
    <cellStyle name="T_Chuchuyen2010" xfId="3390"/>
    <cellStyle name="T_CN TT DT LUONG T5" xfId="3391"/>
    <cellStyle name="T_CN TT DT LUONG T5_Bieu kh 2016 buon ho" xfId="3392"/>
    <cellStyle name="T_Copy of Phubieu07HTB" xfId="3393"/>
    <cellStyle name="T_CPK" xfId="3394"/>
    <cellStyle name="T_CQP" xfId="3395"/>
    <cellStyle name="T_CtBa_2905" xfId="3396"/>
    <cellStyle name="T_CtBa_2905_Bo2107" xfId="3397"/>
    <cellStyle name="T_CtBa_2905_Chu_dieu11-08" xfId="3398"/>
    <cellStyle name="T_Dang ky danh muc DTXD 2015- sua lai  6-2014-2" xfId="3399"/>
    <cellStyle name="T_Dang ky danh muc DTXD 2015- sua lai  6-2014-2 2" xfId="3400"/>
    <cellStyle name="T_Dang ky DTXD 2006 (25-10)" xfId="3401"/>
    <cellStyle name="T_dang ky ke hoach DTXDnam2006(25-10-05) D3" xfId="3402"/>
    <cellStyle name="T_Dang ky quy hoach su dung dat" xfId="3403"/>
    <cellStyle name="T_Danh muc cong trinh" xfId="3404"/>
    <cellStyle name="T_danh sach chua nop bcao trung bay sua chua  tinh den 1-3-06" xfId="3405"/>
    <cellStyle name="T_Danh sach KH TB MilkYomilk Yao  Smart chu ky 2-Vinh Thang" xfId="3406"/>
    <cellStyle name="T_Danh sach KH trung bay MilkYomilk co ke chu ky 2-Vinh Thang" xfId="3407"/>
    <cellStyle name="T_dat dothi cn" xfId="3408"/>
    <cellStyle name="T_dat dothi cn_Danh muc cong trinh" xfId="3409"/>
    <cellStyle name="T_dat dothi cn_DMKhucongnghiep(A.Manh)" xfId="3410"/>
    <cellStyle name="T_dat nong thon cn" xfId="3411"/>
    <cellStyle name="T_dat nong thon cn_Danh muc cong trinh" xfId="3412"/>
    <cellStyle name="T_dat nong thon cn_DMKhucongnghiep(A.Manh)" xfId="3413"/>
    <cellStyle name="T_DBBB" xfId="3414"/>
    <cellStyle name="T_DBBB_Danh muc cong trinh" xfId="3415"/>
    <cellStyle name="T_DBBB_DMKhucongnghiep(A.Manh)" xfId="3416"/>
    <cellStyle name="T_DBBB10-3" xfId="3417"/>
    <cellStyle name="T_DBBB10-3_Danh muc cong trinh" xfId="3418"/>
    <cellStyle name="T_DBBB10-3_DMKhucongnghiep(A.Manh)" xfId="3419"/>
    <cellStyle name="T_DBSCL nop" xfId="3420"/>
    <cellStyle name="T_DBSCL nop_Danh muc cong trinh" xfId="3421"/>
    <cellStyle name="T_DBSCL nop_DMKhucongnghiep(A.Manh)" xfId="3422"/>
    <cellStyle name="T_DBV" xfId="3423"/>
    <cellStyle name="T_DCH" xfId="3424"/>
    <cellStyle name="T_DGD" xfId="3425"/>
    <cellStyle name="T_DGT" xfId="3426"/>
    <cellStyle name="T_DGT (3)" xfId="3427"/>
    <cellStyle name="T_DMCT_CacTinh_BTB4-06" xfId="3428"/>
    <cellStyle name="T_DMKhucongnghiep(A.Manh)" xfId="3429"/>
    <cellStyle name="T_DNL" xfId="3430"/>
    <cellStyle name="T_Dong Hoa" xfId="3431"/>
    <cellStyle name="T_DongNambo" xfId="3432"/>
    <cellStyle name="T_DongNambo_Danh muc cong trinh" xfId="3433"/>
    <cellStyle name="T_DongNambo_DMKhucongnghiep(A.Manh)" xfId="3434"/>
    <cellStyle name="T_DSACH MILK YO MILK CK 2 M.BAC" xfId="3435"/>
    <cellStyle name="T_DSKH Tbay Milk , Yomilk CK 2 Vu Thi Hanh" xfId="3436"/>
    <cellStyle name="T_DT_BO2907" xfId="3437"/>
    <cellStyle name="T_DTL" xfId="3438"/>
    <cellStyle name="T_DTT" xfId="3439"/>
    <cellStyle name="T_DTY" xfId="3440"/>
    <cellStyle name="T_Duc Hoa" xfId="3441"/>
    <cellStyle name="T_DVH" xfId="3442"/>
    <cellStyle name="T_form ton kho CK 2 tuan 8" xfId="3443"/>
    <cellStyle name="T_g?i ??a ph??ng in 2.3.06" xfId="3444"/>
    <cellStyle name="T_g?i ??a ph??ng in 2.3.06_Danh muc cong trinh" xfId="3445"/>
    <cellStyle name="T_g?i ??a ph??ng in 2.3.06_DMKhucongnghiep(A.Manh)" xfId="3446"/>
    <cellStyle name="T_gủi địa phương in 2.3.06" xfId="3447"/>
    <cellStyle name="T_gủi địa phương in 2.3.06_Bieu kh 2016 buon ho" xfId="3448"/>
    <cellStyle name="T_gủi địa phương in 2.3.06_Danh muc cong trinh" xfId="3449"/>
    <cellStyle name="T_gủi địa phương in 2.3.06_DMKhucongnghiep(A.Manh)" xfId="3450"/>
    <cellStyle name="T_Huong Hoa" xfId="3451"/>
    <cellStyle name="T_KE CTo Quynh do 1" xfId="3452"/>
    <cellStyle name="T_KE CTo Quynh do 1_Dang ky danh muc DTXD 2015- sua lai  6-2014-2" xfId="3453"/>
    <cellStyle name="T_KE CTo Quynh do 1_Dang ky danh muc DTXD 2015- sua lai  6-2014-2 2" xfId="3454"/>
    <cellStyle name="T_Ke DZ 0,4kV Quynh Do" xfId="3455"/>
    <cellStyle name="T_Ke DZ 0,4kV Quynh Do_Dang ky danh muc DTXD 2015- sua lai  6-2014-2" xfId="3456"/>
    <cellStyle name="T_Ke DZ 0,4kV Quynh Do_Dang ky danh muc DTXD 2015- sua lai  6-2014-2 2" xfId="3457"/>
    <cellStyle name="T_KH DTXD 2005 -D04" xfId="3458"/>
    <cellStyle name="T_Khu trung 138-338 EVN" xfId="3459"/>
    <cellStyle name="T_Kim Hoa" xfId="3460"/>
    <cellStyle name="T_Lam Hoa" xfId="3461"/>
    <cellStyle name="T_LDT" xfId="3462"/>
    <cellStyle name="T_Luong MNTD" xfId="3463"/>
    <cellStyle name="T_Luong MNTD_Bieu kh 2016 buon ho" xfId="3464"/>
    <cellStyle name="T_Lương t4,5" xfId="3465"/>
    <cellStyle name="T_Lương t4,5_Bieu kh 2016 buon ho" xfId="3466"/>
    <cellStyle name="T_MLba0308" xfId="3467"/>
    <cellStyle name="T_NDT" xfId="3468"/>
    <cellStyle name="T_nn " xfId="3469"/>
    <cellStyle name="T_nn _Danh muc cong trinh" xfId="3470"/>
    <cellStyle name="T_nn _DMKhucongnghiep(A.Manh)" xfId="3471"/>
    <cellStyle name="T_NPP Khanh Vinh Thai Nguyen - BC KTTB_CTrinh_TB__20_loc__Milk_Yomilk_CK1" xfId="3472"/>
    <cellStyle name="T_ODT" xfId="3473"/>
    <cellStyle name="T_ONT" xfId="3474"/>
    <cellStyle name="T_phu bieu Chan Son" xfId="3475"/>
    <cellStyle name="T_phu bieu Chan Son_Bieu ke hoach 17.4.11 " xfId="3476"/>
    <cellStyle name="T_phu bieu Chan Son_PDT BANG LA" xfId="3477"/>
    <cellStyle name="T_Phu luc cong trinh dong dien 6T.2013" xfId="3478"/>
    <cellStyle name="T_PL dong dien 2013_Khoi cong 2014 &amp; HT 2014" xfId="3479"/>
    <cellStyle name="T_PL2 cong trinh dong dien 9 thang 2013 (gui EVN)" xfId="3480"/>
    <cellStyle name="T_RAC" xfId="3481"/>
    <cellStyle name="T_Sheet1" xfId="3482"/>
    <cellStyle name="T_SKC" xfId="3483"/>
    <cellStyle name="T_SKK" xfId="3484"/>
    <cellStyle name="T_SO KE TOAN 2005 + Chi tiet" xfId="3485"/>
    <cellStyle name="T_SO KE TOAN 2005 + Chi tiet_Bieu kh 2016 buon ho" xfId="3486"/>
    <cellStyle name="T_sosanh gui tinh 21-2cuc" xfId="3487"/>
    <cellStyle name="T_sosanh gui tinh 21-2cuc_Bieu kh 2016 buon ho" xfId="3488"/>
    <cellStyle name="T_SosanhQH" xfId="3489"/>
    <cellStyle name="T_SosanhQH_Danh muc cong trinh" xfId="3490"/>
    <cellStyle name="T_SosanhQH_DMKhucongnghiep(A.Manh)" xfId="3491"/>
    <cellStyle name="T_sua chua cham trung bay  mien Bac" xfId="3492"/>
    <cellStyle name="T_Thanh toan 206" xfId="3493"/>
    <cellStyle name="T_Thanh toan 206_Dang ky danh muc DTXD 2015- sua lai  6-2014-2" xfId="3494"/>
    <cellStyle name="T_Thanh toan 206_Dang ky danh muc DTXD 2015- sua lai  6-2014-2 2" xfId="3495"/>
    <cellStyle name="T_Thiet bi" xfId="3496"/>
    <cellStyle name="T_tong cn" xfId="3497"/>
    <cellStyle name="T_tong cn_Danh muc cong trinh" xfId="3498"/>
    <cellStyle name="T_tong cn_DMKhucongnghiep(A.Manh)" xfId="3499"/>
    <cellStyle name="T_VungTDMN(02-03)" xfId="3500"/>
    <cellStyle name="T_VungTDMN(02-03)_Danh muc cong trinh" xfId="3501"/>
    <cellStyle name="T_VungTDMN(02-03)_DMKhucongnghiep(A.Manh)" xfId="3502"/>
    <cellStyle name="T_Yeu cau BC So ket 6 thang 2012 - Cac Phu luc " xfId="3503"/>
    <cellStyle name="T_ÿÿÿÿÿ" xfId="3504"/>
    <cellStyle name="T_ÿÿÿÿÿ_1" xfId="3505"/>
    <cellStyle name="T_ÿÿÿÿÿ_1_Dang ky danh muc DTXD 2015- sua lai  6-2014-2" xfId="3506"/>
    <cellStyle name="T_ÿÿÿÿÿ_1_Dang ky danh muc DTXD 2015- sua lai  6-2014-2 2" xfId="3507"/>
    <cellStyle name="T_ÿÿÿÿÿ_Dang ky danh muc DTXD 2015- sua lai  6-2014-2" xfId="3508"/>
    <cellStyle name="T_ÿÿÿÿÿ_Dang ky danh muc DTXD 2015- sua lai  6-2014-2 2" xfId="3509"/>
    <cellStyle name="tde" xfId="3510"/>
    <cellStyle name="Text Indent A" xfId="3511"/>
    <cellStyle name="Text Indent B" xfId="3512"/>
    <cellStyle name="Text Indent C" xfId="3513"/>
    <cellStyle name="th" xfId="3514"/>
    <cellStyle name="th 2" xfId="3515"/>
    <cellStyle name="th 3" xfId="3516"/>
    <cellStyle name="Thanh" xfId="3517"/>
    <cellStyle name="þ_x001D_ð¤_x000C_¯þ_x0014_&#13;¨þU_x0001_À_x0004_ _x0015__x000F__x0001_" xfId="3518"/>
    <cellStyle name="þ_x001D_ð¤_x000C_¯þ_x0014_&#13;¨þU_x0001_À_x0004_ _x0015__x000F__x0001__x0001_" xfId="3519"/>
    <cellStyle name="þ_x001D_ð·_x000C_æþ'&#13;ßþU_x0001_Ø_x0005_ü_x0014__x0007__x0001__x0001_" xfId="3520"/>
    <cellStyle name="þ_x001D_ð·_x000C_æþ'&#13;ßþU_x0001_Ø_x0005_ü_x0014__x0007__x0001__x0001_ 2" xfId="3521"/>
    <cellStyle name="þ_x001D_ð·_x000C_æþ'&#13;ßþU_x0001_Ø_x0005_ü_x0014__x0007__x0001__x0001_?_x0002_ÿÿÿÿÿÿÿÿÿÿÿÿÿÿÿ¯?(_x0002__x001E__x0016_ ???¼$ÿÿÿÿ????_x0006__x0016_??????????????Í!Ë??????????           ?????           ?????????&#13;C:\WINDOWS\&#13;V&#13;S\TEMP&#13;NC;C:\NU;C:\VIRUS;&#13;?????????????????????????????????????????????????????????????????????????????" xfId="3522"/>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3523"/>
    <cellStyle name="þ_x001D_ðÇ%Uý—&amp;Hý9_x0008_Ÿ s&#10;_x0007__x0001__x0001_" xfId="3524"/>
    <cellStyle name="þ_x001D_ðÇ%Uý—&amp;Hý9_x0008_Ÿ s&#10;_x0007__x0001__x0001_ 2" xfId="3525"/>
    <cellStyle name="þ_x001D_ðÇ%Uý—&amp;Hý9_x0008_Ÿ s&#10;_x0007__x0001__x0001_" xfId="3526"/>
    <cellStyle name="þ_x001D_ðÇ%Uý—&amp;Hý9_x0008_Ÿ s&#10;_x0007__x0001__x0001_ 2" xfId="3527"/>
    <cellStyle name="þ_x001D_ðÇ%Uý—&amp;Hý9_x0008_Ÿ s&#10;_x0007__x0001__x0001_?_x0002_ÿÿÿÿÿÿÿÿÿÿÿÿÿÿÿ_x0001_(_x0002_—&#13;???Î_x001F_ÿÿÿÿ????_x0007_???????????????Í!Ë??????????           ?????           ?????????&#13;C:\WINDOWS\country.sys&#13;??????????????????????????????????????????????????????????????????????????????????????????????" xfId="3528"/>
    <cellStyle name="þ_x001D_ðK_x000C_Fý_x001B_&#13;9ýU_x0001_Ð_x0008_¦)_x0007__x0001__x0001_" xfId="3529"/>
    <cellStyle name="Thuyet minh" xfId="3530"/>
    <cellStyle name="Tickmark" xfId="3531"/>
    <cellStyle name="Tiêu đề" xfId="3532"/>
    <cellStyle name="Tiêu đề 2" xfId="3533"/>
    <cellStyle name="time1" xfId="3534"/>
    <cellStyle name="Tính toán" xfId="3535"/>
    <cellStyle name="Tính toán 2" xfId="3536"/>
    <cellStyle name="Title" xfId="3537"/>
    <cellStyle name="Title 2" xfId="3538"/>
    <cellStyle name="Title 2 2" xfId="3539"/>
    <cellStyle name="Title 3" xfId="3540"/>
    <cellStyle name="Title 4" xfId="3541"/>
    <cellStyle name="Title 5" xfId="3542"/>
    <cellStyle name="Title 6" xfId="3543"/>
    <cellStyle name="Title 7" xfId="3544"/>
    <cellStyle name="Tổng" xfId="3545"/>
    <cellStyle name="Tổng 2" xfId="3546"/>
    <cellStyle name="Tốt" xfId="3547"/>
    <cellStyle name="Tốt 2" xfId="3548"/>
    <cellStyle name="Total" xfId="3549"/>
    <cellStyle name="Total 2" xfId="3550"/>
    <cellStyle name="Total 2 2" xfId="3551"/>
    <cellStyle name="Total 3" xfId="3552"/>
    <cellStyle name="Total 4" xfId="3553"/>
    <cellStyle name="Total 5" xfId="3554"/>
    <cellStyle name="Total 6" xfId="3555"/>
    <cellStyle name="Total 7" xfId="3556"/>
    <cellStyle name="Total 8" xfId="3557"/>
    <cellStyle name="Total 9" xfId="3558"/>
    <cellStyle name="Trung tính" xfId="3559"/>
    <cellStyle name="Trung tính 2" xfId="3560"/>
    <cellStyle name="tt1" xfId="3561"/>
    <cellStyle name="ux_3_¼­¿ï-¾È»ê" xfId="3562"/>
    <cellStyle name="Văn bản Cảnh báo" xfId="3563"/>
    <cellStyle name="Văn bản Cảnh báo 2" xfId="3564"/>
    <cellStyle name="Văn bản Giải thích" xfId="3565"/>
    <cellStyle name="Văn bản Giải thích 2" xfId="3566"/>
    <cellStyle name="VANG1" xfId="3567"/>
    <cellStyle name="VarialH1" xfId="3568"/>
    <cellStyle name="VarialH2" xfId="3569"/>
    <cellStyle name="viet" xfId="3570"/>
    <cellStyle name="viet 2" xfId="3571"/>
    <cellStyle name="viet 3" xfId="3572"/>
    <cellStyle name="viet2" xfId="3573"/>
    <cellStyle name="viet2 2" xfId="3574"/>
    <cellStyle name="viet2 3" xfId="3575"/>
    <cellStyle name="VN new romanNormal" xfId="3576"/>
    <cellStyle name="VN time new roman" xfId="3577"/>
    <cellStyle name="vnarial1" xfId="3578"/>
    <cellStyle name="vnArial2" xfId="3579"/>
    <cellStyle name="VnarialH" xfId="3580"/>
    <cellStyle name="Vnarialn" xfId="3581"/>
    <cellStyle name="VnBaha" xfId="3582"/>
    <cellStyle name="vnbo" xfId="3583"/>
    <cellStyle name="vnhead1" xfId="3584"/>
    <cellStyle name="vnhead1 2" xfId="3585"/>
    <cellStyle name="vnhead1 3" xfId="3586"/>
    <cellStyle name="vnhead2" xfId="3587"/>
    <cellStyle name="vnhead3" xfId="3588"/>
    <cellStyle name="vnhead3 2" xfId="3589"/>
    <cellStyle name="vnhead3 3" xfId="3590"/>
    <cellStyle name="vnhead4" xfId="3591"/>
    <cellStyle name="VnHel1" xfId="3592"/>
    <cellStyle name="VntimeH" xfId="3593"/>
    <cellStyle name="vntxt1" xfId="3594"/>
    <cellStyle name="vntxt1 2" xfId="3595"/>
    <cellStyle name="vntxt1 3" xfId="3596"/>
    <cellStyle name="vntxt1_Biểu.Đông anh.Tờ trình (3)" xfId="3597"/>
    <cellStyle name="vntxt2" xfId="3598"/>
    <cellStyle name="vntxt2 2" xfId="3599"/>
    <cellStyle name="vntxt2 3" xfId="3600"/>
    <cellStyle name="Währung [0]_68574_Materialbedarfsliste" xfId="3601"/>
    <cellStyle name="Währung_68574_Materialbedarfsliste" xfId="3602"/>
    <cellStyle name="Walutowy [0]_Invoices2001Slovakia" xfId="3603"/>
    <cellStyle name="Walutowy_Invoices2001Slovakia" xfId="3604"/>
    <cellStyle name="Warning Text" xfId="3605"/>
    <cellStyle name="Warning Text 2" xfId="3606"/>
    <cellStyle name="Warning Text 2 2" xfId="3607"/>
    <cellStyle name="Warning Text 3" xfId="3608"/>
    <cellStyle name="Warning Text 4" xfId="3609"/>
    <cellStyle name="Warning Text 5" xfId="3610"/>
    <cellStyle name="Warning Text 6" xfId="3611"/>
    <cellStyle name="Warning Text 7" xfId="3612"/>
    <cellStyle name="Xấu" xfId="3613"/>
    <cellStyle name="Xấu 2" xfId="3614"/>
    <cellStyle name="XComma" xfId="3615"/>
    <cellStyle name="XComma 0.0" xfId="3616"/>
    <cellStyle name="XComma 0.00" xfId="3617"/>
    <cellStyle name="XComma 0.000" xfId="3618"/>
    <cellStyle name="XCurrency" xfId="3619"/>
    <cellStyle name="XCurrency 0.0" xfId="3620"/>
    <cellStyle name="XCurrency 0.00" xfId="3621"/>
    <cellStyle name="XCurrency 0.000" xfId="3622"/>
    <cellStyle name="xuan" xfId="3623"/>
    <cellStyle name="Ý kh¸c_B¶ng 1 (2)" xfId="3624"/>
    <cellStyle name="เครื่องหมายสกุลเงิน [0]_FTC_OFFER" xfId="3625"/>
    <cellStyle name="เครื่องหมายสกุลเงิน_FTC_OFFER" xfId="3626"/>
    <cellStyle name="ปกติ_FTC_OFFER" xfId="3627"/>
    <cellStyle name=" [0.00]_ Att. 1- Cover" xfId="3628"/>
    <cellStyle name="_ Att. 1- Cover" xfId="3629"/>
    <cellStyle name="?_ Att. 1- Cover" xfId="3630"/>
    <cellStyle name="똿뗦먛귟 [0.00]_PRODUCT DETAIL Q1" xfId="3631"/>
    <cellStyle name="똿뗦먛귟_PRODUCT DETAIL Q1" xfId="3632"/>
    <cellStyle name="믅됞 [0.00]_PRODUCT DETAIL Q1" xfId="3633"/>
    <cellStyle name="믅됞_PRODUCT DETAIL Q1" xfId="3634"/>
    <cellStyle name="백분율_95" xfId="3635"/>
    <cellStyle name="뷭?_BOOKSHIP" xfId="3636"/>
    <cellStyle name="안건회계법인" xfId="3637"/>
    <cellStyle name="콤마 [ - 유형1" xfId="3638"/>
    <cellStyle name="콤마 [ - 유형2" xfId="3639"/>
    <cellStyle name="콤마 [ - 유형3" xfId="3640"/>
    <cellStyle name="콤마 [ - 유형4" xfId="3641"/>
    <cellStyle name="콤마 [ - 유형5" xfId="3642"/>
    <cellStyle name="콤마 [ - 유형6" xfId="3643"/>
    <cellStyle name="콤마 [ - 유형7" xfId="3644"/>
    <cellStyle name="콤마 [ - 유형8" xfId="3645"/>
    <cellStyle name="콤마 [0]_ 비목별 월별기술 " xfId="3646"/>
    <cellStyle name="콤마_ 비목별 월별기술 " xfId="3647"/>
    <cellStyle name="통화 [0]_1202" xfId="3648"/>
    <cellStyle name="통화_1202" xfId="3649"/>
    <cellStyle name="표준_(정보부문)월별인원계획" xfId="3650"/>
    <cellStyle name="표줠_Sheet1_1_총괄표 (수출입) (2)" xfId="3651"/>
    <cellStyle name="一般_00Q3902REV.1" xfId="3652"/>
    <cellStyle name="千分位[0]_00Q3902REV.1" xfId="3653"/>
    <cellStyle name="千分位_00Q3902REV.1" xfId="3654"/>
    <cellStyle name="桁区切り [0.00]_List-dwg瑩畳䵜楡" xfId="3655"/>
    <cellStyle name="桁区切り_List-dwgist-" xfId="3656"/>
    <cellStyle name="標準_BOQ-08" xfId="3657"/>
    <cellStyle name="貨幣 [0]_00Q3902REV.1" xfId="3658"/>
    <cellStyle name="貨幣[0]_BRE" xfId="3659"/>
    <cellStyle name="貨幣_00Q3902REV.1" xfId="3660"/>
    <cellStyle name="通貨 [0.00]_List-dwgwg" xfId="3661"/>
    <cellStyle name="通貨_List-dwgis" xfId="3662"/>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ia%20Lam\Nam%202018\3.%20Dau%20gia\!!!!Du%20lieu%20chung%20to%20QH-DG\!!!!%20Tong%20hop%20bao%20cao%20dau%20gia\2019%20-%20Bao%20cao%20tien%20do%20dau%20gia\Bao%20cao%20tong%20hop%20(upd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nh\PQHKH%202019\DIeu%20chinh%20Ke%20hoach%202019\Dieu%20chinh%20giua%20nam\Quan%20huyen%20Gui\Ha%20D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HOP hop ngay 7.6.2019"/>
      <sheetName val="Tong hop"/>
      <sheetName val="QHCT"/>
      <sheetName val="KH2019 (sếp Minh họp)"/>
      <sheetName val="Tong hop (SM)"/>
      <sheetName val="TONG HOP(update sheet nay)"/>
      <sheetName val="In Bao cao"/>
      <sheetName val="TT"/>
      <sheetName val="NK"/>
    </sheetNames>
    <sheetDataSet>
      <sheetData sheetId="5">
        <row r="13">
          <cell r="B13" t="str">
            <v>GPMB khu đấu giá X1 Trùng Quán, Yên Thường</v>
          </cell>
          <cell r="C13">
            <v>1</v>
          </cell>
          <cell r="D13" t="str">
            <v>Yên Thường</v>
          </cell>
          <cell r="E13">
            <v>94000</v>
          </cell>
          <cell r="F13">
            <v>20252</v>
          </cell>
          <cell r="G13" t="str">
            <v>QHCT</v>
          </cell>
          <cell r="H13" t="str">
            <v>KHT</v>
          </cell>
          <cell r="I13">
            <v>12</v>
          </cell>
          <cell r="J13">
            <v>243024</v>
          </cell>
          <cell r="K13">
            <v>81008</v>
          </cell>
          <cell r="L13">
            <v>162016</v>
          </cell>
          <cell r="M13">
            <v>0</v>
          </cell>
          <cell r="N13" t="str">
            <v>40/HĐND-KTXH
 23/5/18</v>
          </cell>
          <cell r="O13">
            <v>75655</v>
          </cell>
          <cell r="P13" t="str">
            <v>x</v>
          </cell>
          <cell r="Q13" t="str">
            <v>Photo</v>
          </cell>
          <cell r="R13" t="str">
            <v>x</v>
          </cell>
          <cell r="S13" t="str">
            <v>x</v>
          </cell>
          <cell r="U13" t="str">
            <v>79/QLĐT-DA
25/10/2018</v>
          </cell>
          <cell r="V13" t="str">
            <v>8910/QĐ-UBND
26/10/2018</v>
          </cell>
          <cell r="Y13" t="str">
            <v>9001
31/10/18</v>
          </cell>
          <cell r="Z13">
            <v>194443.19999999998</v>
          </cell>
          <cell r="AA13">
            <v>52958.5</v>
          </cell>
          <cell r="AB13" t="str">
            <v>T4/ 2019</v>
          </cell>
          <cell r="AC13" t="str">
            <v>T9/ 2019</v>
          </cell>
          <cell r="AF13" t="str">
            <v>T9/ 2019</v>
          </cell>
          <cell r="AG13" t="str">
            <v>T12/ 2019</v>
          </cell>
          <cell r="AH13" t="str">
            <v>x</v>
          </cell>
          <cell r="AI13" t="str">
            <v>Đang xin chỉ lệnh căm mốc, đạc cắm mốc GPMB</v>
          </cell>
        </row>
        <row r="14">
          <cell r="B14" t="str">
            <v>Đang lập, trình thẩm định dự án đầu tư</v>
          </cell>
          <cell r="C14">
            <v>0</v>
          </cell>
          <cell r="D14" t="str">
            <v>TT Trâu Quỳ</v>
          </cell>
          <cell r="E14">
            <v>0</v>
          </cell>
          <cell r="F14">
            <v>0</v>
          </cell>
          <cell r="G14" t="str">
            <v>QHCT</v>
          </cell>
          <cell r="H14" t="str">
            <v>KHT</v>
          </cell>
          <cell r="I14">
            <v>14</v>
          </cell>
          <cell r="J14">
            <v>0</v>
          </cell>
          <cell r="K14">
            <v>0</v>
          </cell>
          <cell r="L14">
            <v>0</v>
          </cell>
          <cell r="M14">
            <v>0</v>
          </cell>
          <cell r="N14" t="str">
            <v>05
13/2/18</v>
          </cell>
          <cell r="O14">
            <v>0</v>
          </cell>
          <cell r="P14" t="str">
            <v>x</v>
          </cell>
          <cell r="Q14" t="str">
            <v>-</v>
          </cell>
          <cell r="R14" t="str">
            <v>-</v>
          </cell>
          <cell r="U14" t="str">
            <v>-</v>
          </cell>
          <cell r="V14" t="str">
            <v>-</v>
          </cell>
          <cell r="Y14" t="str">
            <v>8926
03/11/10
2191
11/4/2017</v>
          </cell>
          <cell r="Z14">
            <v>141484.69999999998</v>
          </cell>
          <cell r="AA14">
            <v>0</v>
          </cell>
          <cell r="AE14" t="str">
            <v>T4/19</v>
          </cell>
          <cell r="AF14" t="str">
            <v>T5/19</v>
          </cell>
          <cell r="AG14" t="str">
            <v>x</v>
          </cell>
          <cell r="AH14" t="str">
            <v>Đang thực hiện GPMB. Tồn tại: 59 hộ chưa BGMB (50 hộ đất NN Chính Trung, 1 hộ NN Kiên Thành, 1 hộ thuê thầu KT; 5 hộ đất NN trái thẩm quyền ở Cửu Việt, 02 hộ thuê thầu Cửu Việt)</v>
          </cell>
        </row>
        <row r="15">
          <cell r="B15" t="str">
            <v>Đang lập, trình thẩm định Quy hoạch chi tiết</v>
          </cell>
          <cell r="C15">
            <v>1</v>
          </cell>
          <cell r="D15" t="str">
            <v>Yên Thường</v>
          </cell>
          <cell r="E15">
            <v>136500</v>
          </cell>
          <cell r="F15">
            <v>47775</v>
          </cell>
          <cell r="G15" t="str">
            <v>QHCT</v>
          </cell>
          <cell r="H15" t="str">
            <v>KHT</v>
          </cell>
          <cell r="I15">
            <v>12</v>
          </cell>
          <cell r="J15">
            <v>573300</v>
          </cell>
          <cell r="K15">
            <v>191100</v>
          </cell>
          <cell r="L15">
            <v>382200</v>
          </cell>
          <cell r="M15">
            <v>0</v>
          </cell>
          <cell r="N15" t="str">
            <v>40/HĐND-KTXH
 23/5/18</v>
          </cell>
          <cell r="O15">
            <v>126072</v>
          </cell>
          <cell r="P15" t="str">
            <v>x</v>
          </cell>
          <cell r="Q15" t="str">
            <v>Photo</v>
          </cell>
          <cell r="R15" t="str">
            <v>x</v>
          </cell>
          <cell r="S15" t="str">
            <v>x</v>
          </cell>
          <cell r="U15" t="str">
            <v>79/QLĐT-DA
25/10/2018</v>
          </cell>
          <cell r="V15" t="str">
            <v>8910/QĐ-UBND
26/10/2018</v>
          </cell>
          <cell r="Y15" t="str">
            <v>9001
31/10/18</v>
          </cell>
          <cell r="Z15">
            <v>52958.5</v>
          </cell>
          <cell r="AA15">
            <v>145000</v>
          </cell>
          <cell r="AB15" t="str">
            <v>T7/ 2019</v>
          </cell>
          <cell r="AE15" t="str">
            <v>T8/ 2019</v>
          </cell>
          <cell r="AF15" t="str">
            <v>T12/ 2019</v>
          </cell>
          <cell r="AG15" t="str">
            <v>x</v>
          </cell>
          <cell r="AH15" t="str">
            <v>Đang xin chỉ lệnh căm mốc, đạc cắm mốc GPMB</v>
          </cell>
        </row>
        <row r="16">
          <cell r="B16" t="str">
            <v>GPMB khu đất đấu giá  QSD đất tại xã Đình Xuyên, huyện Gia Lâm</v>
          </cell>
          <cell r="C16">
            <v>1</v>
          </cell>
          <cell r="D16" t="str">
            <v>Đình Xuyên</v>
          </cell>
          <cell r="E16">
            <v>136500</v>
          </cell>
          <cell r="F16">
            <v>47775</v>
          </cell>
          <cell r="G16" t="str">
            <v>QHCT</v>
          </cell>
          <cell r="H16" t="str">
            <v>KHT</v>
          </cell>
          <cell r="I16">
            <v>12</v>
          </cell>
          <cell r="J16">
            <v>573300</v>
          </cell>
          <cell r="K16">
            <v>191100</v>
          </cell>
          <cell r="L16">
            <v>382200</v>
          </cell>
          <cell r="M16">
            <v>0</v>
          </cell>
          <cell r="N16" t="str">
            <v>5526
27/10/14</v>
          </cell>
          <cell r="O16">
            <v>126072</v>
          </cell>
          <cell r="P16" t="str">
            <v>x</v>
          </cell>
          <cell r="Q16" t="str">
            <v>x</v>
          </cell>
          <cell r="R16" t="str">
            <v>x</v>
          </cell>
          <cell r="S16" t="str">
            <v>x</v>
          </cell>
          <cell r="T16" t="str">
            <v>T3/ 2019</v>
          </cell>
          <cell r="U16" t="str">
            <v>T4/ 2019</v>
          </cell>
          <cell r="V16" t="str">
            <v>T5/ 2019</v>
          </cell>
          <cell r="W16" t="str">
            <v>T5/ 2019</v>
          </cell>
          <cell r="X16" t="str">
            <v>T5/ 2019</v>
          </cell>
          <cell r="Y16" t="str">
            <v>T5/
2019</v>
          </cell>
          <cell r="Z16">
            <v>0</v>
          </cell>
          <cell r="AA16">
            <v>145000</v>
          </cell>
          <cell r="AB16" t="str">
            <v>T6/ 2019</v>
          </cell>
          <cell r="AC16" t="str">
            <v>T12/ 2019</v>
          </cell>
          <cell r="AF16" t="str">
            <v>T1/ 2020</v>
          </cell>
          <cell r="AG16" t="str">
            <v>T6/ 2020</v>
          </cell>
          <cell r="AH16" t="str">
            <v>x</v>
          </cell>
          <cell r="AI16"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row>
        <row r="17">
          <cell r="B17" t="str">
            <v>Có QĐ PD CTĐT và TTQH; đang xin chỉ giới đường đỏ và xác định ranh giới</v>
          </cell>
          <cell r="C17">
            <v>13</v>
          </cell>
          <cell r="E17">
            <v>2315000</v>
          </cell>
          <cell r="F17">
            <v>580025</v>
          </cell>
          <cell r="J17">
            <v>6098120</v>
          </cell>
          <cell r="K17">
            <v>0</v>
          </cell>
          <cell r="L17">
            <v>0</v>
          </cell>
          <cell r="M17">
            <v>6098120</v>
          </cell>
          <cell r="O17">
            <v>3357147</v>
          </cell>
          <cell r="Z17">
            <v>145000</v>
          </cell>
          <cell r="AA17">
            <v>3357147</v>
          </cell>
        </row>
        <row r="18">
          <cell r="B18" t="str">
            <v>Giải phóng mặt bằng tạo quỹ đất theo quy hoạch khu đất TQ, thị trấn Trâu Quỳ, huyện Gia Lâm</v>
          </cell>
          <cell r="C18">
            <v>1</v>
          </cell>
          <cell r="D18" t="str">
            <v>Trâu Quỳ</v>
          </cell>
          <cell r="E18">
            <v>195500</v>
          </cell>
          <cell r="F18">
            <v>39100</v>
          </cell>
          <cell r="G18" t="str">
            <v>QHCT</v>
          </cell>
          <cell r="H18" t="str">
            <v>KHT</v>
          </cell>
          <cell r="I18">
            <v>12</v>
          </cell>
          <cell r="J18">
            <v>469200</v>
          </cell>
          <cell r="K18">
            <v>191100</v>
          </cell>
          <cell r="L18">
            <v>382200</v>
          </cell>
          <cell r="M18">
            <v>469200</v>
          </cell>
          <cell r="N18" t="str">
            <v>10956
26/12/18</v>
          </cell>
          <cell r="O18">
            <v>256025</v>
          </cell>
          <cell r="P18" t="str">
            <v>5613/QHKT-P3 NGÀY 30/11/2015</v>
          </cell>
          <cell r="Q18" t="str">
            <v>T8/ 2019</v>
          </cell>
          <cell r="R18" t="str">
            <v>T8/ 2019</v>
          </cell>
          <cell r="S18" t="str">
            <v>T8/ 2019</v>
          </cell>
          <cell r="T18" t="str">
            <v>T12/ 2019</v>
          </cell>
          <cell r="U18" t="str">
            <v>T3/ 2020</v>
          </cell>
          <cell r="V18" t="str">
            <v>T4/ 2020</v>
          </cell>
          <cell r="W18" t="str">
            <v>T6/
2020</v>
          </cell>
          <cell r="X18" t="str">
            <v>T6/
2020</v>
          </cell>
          <cell r="Y18" t="str">
            <v>T6/
2020</v>
          </cell>
          <cell r="Z18">
            <v>145000</v>
          </cell>
          <cell r="AA18">
            <v>256025</v>
          </cell>
          <cell r="AB18" t="str">
            <v>T8/ 2020</v>
          </cell>
          <cell r="AC18" t="str">
            <v>T8/ 2021</v>
          </cell>
          <cell r="AD18" t="str">
            <v>-</v>
          </cell>
          <cell r="AE18" t="str">
            <v>-</v>
          </cell>
          <cell r="AF18" t="str">
            <v>T2/ 2022</v>
          </cell>
          <cell r="AG18" t="str">
            <v>T6/ 2022</v>
          </cell>
          <cell r="AH18"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cell r="AI18" t="str">
            <v>Đã phê duyệt chi phí CBĐT,  đang xác định  ranh giới, quy mô dân số hiện trạng, nguồn gốc đất với thị trấn, đang thẩm bản đạc tại sở tài nguyên dự kiến hoàn thành thẩm bản đạc trong tháng 4/2019, tháng 5/2019 gửi hồ sơ xin chỉ giới.
Về phương án quy hoạch</v>
          </cell>
        </row>
        <row r="19">
          <cell r="B19" t="str">
            <v>GPMB, xây dựng HTKT khung tạo quỹ đất sạch phục vụ đấu giá quyền sử dụng đất tại khu X1, xã Yên Thường, huyện Gia Lâm</v>
          </cell>
          <cell r="C19">
            <v>1</v>
          </cell>
          <cell r="D19" t="str">
            <v>Yên Thường</v>
          </cell>
          <cell r="E19">
            <v>220000</v>
          </cell>
          <cell r="F19">
            <v>77000</v>
          </cell>
          <cell r="G19" t="str">
            <v>QHCT</v>
          </cell>
          <cell r="H19" t="str">
            <v>HT</v>
          </cell>
          <cell r="I19">
            <v>12</v>
          </cell>
          <cell r="J19">
            <v>924000</v>
          </cell>
          <cell r="K19">
            <v>0</v>
          </cell>
          <cell r="L19">
            <v>0</v>
          </cell>
          <cell r="M19">
            <v>924000</v>
          </cell>
          <cell r="N19" t="str">
            <v>48
31/5/18</v>
          </cell>
          <cell r="O19">
            <v>445500</v>
          </cell>
          <cell r="P19" t="str">
            <v>5701/QHKT-P3 NGÀY 03/12/2015</v>
          </cell>
          <cell r="Q19" t="str">
            <v>T8/ 2019</v>
          </cell>
          <cell r="R19" t="str">
            <v>T8/ 2019</v>
          </cell>
          <cell r="S19" t="str">
            <v>T8/ 2019</v>
          </cell>
          <cell r="T19" t="str">
            <v>T12/ 2019</v>
          </cell>
          <cell r="U19" t="str">
            <v>T3/ 2020</v>
          </cell>
          <cell r="V19" t="str">
            <v>T4/ 2020</v>
          </cell>
          <cell r="W19" t="str">
            <v>T8/ 2020</v>
          </cell>
          <cell r="X19" t="str">
            <v>T10/ 2020</v>
          </cell>
          <cell r="Y19" t="str">
            <v>T11/ 2020</v>
          </cell>
          <cell r="Z19" t="str">
            <v>T8/ 2021</v>
          </cell>
          <cell r="AA19">
            <v>445500</v>
          </cell>
          <cell r="AB19" t="str">
            <v>T12/ 2020</v>
          </cell>
          <cell r="AC19" t="str">
            <v>T12/ 2021</v>
          </cell>
          <cell r="AD19" t="str">
            <v>T10/ 2021</v>
          </cell>
          <cell r="AE19" t="str">
            <v>T6/ 2022</v>
          </cell>
          <cell r="AF19" t="str">
            <v>T6/
2022</v>
          </cell>
          <cell r="AG19" t="str">
            <v>T11/ 2022</v>
          </cell>
          <cell r="AI19" t="str">
            <v>Đã hoàn thành thẩm bản đạc, đang triển khai hồ sơ xin chỉ giới đường đỏ. </v>
          </cell>
        </row>
        <row r="20">
          <cell r="B20" t="str">
            <v>GPMB, xây dựng HTKT khung tạo quỹ đất sạch phục vụ đấu giá quyền sử dụng đất tại khu X2, xã Yên Thường, huyện Gia Lâm</v>
          </cell>
          <cell r="C20">
            <v>1</v>
          </cell>
          <cell r="D20" t="str">
            <v>Yên Thường</v>
          </cell>
          <cell r="E20">
            <v>76000</v>
          </cell>
          <cell r="F20">
            <v>26600</v>
          </cell>
          <cell r="G20" t="str">
            <v>QHCT</v>
          </cell>
          <cell r="H20" t="str">
            <v>HT</v>
          </cell>
          <cell r="I20">
            <v>12</v>
          </cell>
          <cell r="J20">
            <v>319200</v>
          </cell>
          <cell r="M20">
            <v>319200</v>
          </cell>
          <cell r="N20" t="str">
            <v>47
31/5/18</v>
          </cell>
          <cell r="O20">
            <v>171000</v>
          </cell>
          <cell r="P20" t="str">
            <v>5701/QHKT-P3 NGÀY 03/12/2015</v>
          </cell>
          <cell r="Q20" t="str">
            <v>T8/ 2019</v>
          </cell>
          <cell r="R20" t="str">
            <v>T8/ 2019</v>
          </cell>
          <cell r="S20" t="str">
            <v>T8/ 2019</v>
          </cell>
          <cell r="T20" t="str">
            <v>T12/ 2019</v>
          </cell>
          <cell r="U20" t="str">
            <v>T3/ 2020</v>
          </cell>
          <cell r="V20" t="str">
            <v>T4/ 2020</v>
          </cell>
          <cell r="W20" t="str">
            <v>T8/ 2020</v>
          </cell>
          <cell r="X20" t="str">
            <v>T10/ 2020</v>
          </cell>
          <cell r="Y20" t="str">
            <v>T11/ 2020</v>
          </cell>
          <cell r="Z20" t="str">
            <v>T8/ 2021</v>
          </cell>
          <cell r="AA20">
            <v>171000</v>
          </cell>
          <cell r="AB20" t="str">
            <v>T12/ 2020</v>
          </cell>
          <cell r="AC20" t="str">
            <v>T12/ 2021</v>
          </cell>
          <cell r="AD20" t="str">
            <v>T10/ 2021</v>
          </cell>
          <cell r="AE20" t="str">
            <v>T6/ 2022</v>
          </cell>
          <cell r="AF20" t="str">
            <v>T6/
2022</v>
          </cell>
          <cell r="AG20" t="str">
            <v>T11/ 2022</v>
          </cell>
          <cell r="AH20" t="str">
            <v>Đã phê duyệt chi phí CBĐT,  đang xác định  ranh giới, quy mô dân số hiện trạng, nguồn gốc đất với thị trấn, đang thẩm bản đạc tại sở tài nguyên dự kiến hoàn thành thẩm bản đạc trong tháng 4/2019, tháng 4/2019 gửi hồ sơ xin chỉ giới.
Về phương án quy hoạch</v>
          </cell>
          <cell r="AI20" t="str">
            <v>Đã hoàn thành thẩm bản đạc, đang triển khai hồ sơ xin chỉ giới đường đỏ. </v>
          </cell>
        </row>
        <row r="21">
          <cell r="B21" t="str">
            <v>GPMB, xây dựng HTKT khung tạo quỹ đất sạch phục vụ đấu giá quyền sử dụng đất tại khu X3, xã Yên Thường, huyện Gia Lâm</v>
          </cell>
          <cell r="C21">
            <v>1</v>
          </cell>
          <cell r="D21" t="str">
            <v>Yên Thường</v>
          </cell>
          <cell r="E21">
            <v>72600</v>
          </cell>
          <cell r="F21">
            <v>14520</v>
          </cell>
          <cell r="G21" t="str">
            <v>QHCT</v>
          </cell>
          <cell r="H21" t="str">
            <v>HT</v>
          </cell>
          <cell r="I21">
            <v>12</v>
          </cell>
          <cell r="J21">
            <v>174240</v>
          </cell>
          <cell r="M21">
            <v>174240</v>
          </cell>
          <cell r="N21" t="str">
            <v>T6/2019</v>
          </cell>
          <cell r="O21">
            <v>87120</v>
          </cell>
          <cell r="P21" t="str">
            <v>chưa</v>
          </cell>
          <cell r="Q21" t="str">
            <v>T12/ 2019</v>
          </cell>
          <cell r="R21" t="str">
            <v>T12/ 2019</v>
          </cell>
          <cell r="S21" t="str">
            <v>T12/ 2019</v>
          </cell>
          <cell r="T21" t="str">
            <v>T4/ 2020</v>
          </cell>
          <cell r="U21" t="str">
            <v>T7/ 2020</v>
          </cell>
          <cell r="V21" t="str">
            <v>T8/ 2020</v>
          </cell>
          <cell r="W21" t="str">
            <v>T12/ 2020</v>
          </cell>
          <cell r="X21" t="str">
            <v>T3/ 2021</v>
          </cell>
          <cell r="Y21" t="str">
            <v>T4/ 2021</v>
          </cell>
          <cell r="Z21" t="str">
            <v>T12/ 2021</v>
          </cell>
          <cell r="AA21">
            <v>87120</v>
          </cell>
          <cell r="AB21" t="str">
            <v>T6/ 2021</v>
          </cell>
          <cell r="AC21" t="str">
            <v>T3/ 2022</v>
          </cell>
          <cell r="AD21" t="str">
            <v>T2/ 2022</v>
          </cell>
          <cell r="AE21" t="str">
            <v>T8/ 2022</v>
          </cell>
          <cell r="AF21" t="str">
            <v>T6/
2022</v>
          </cell>
          <cell r="AG21" t="str">
            <v>T11/ 2022</v>
          </cell>
          <cell r="AH21" t="str">
            <v>Đã hoàn thành thẩm bản đạc, đang triển khai hồ sơ xin chỉ giới đường đỏ. Dự kiến có chỉ giới đg đỏ xong vào 5/2019</v>
          </cell>
        </row>
        <row r="22">
          <cell r="B22" t="str">
            <v>Giải phóng mặt bằng tạo quỹ đất theo quy hoạch khu đất DIX, thôn Tế Xuyên, xã Đình Xuyên, huyện Gia Lâm</v>
          </cell>
          <cell r="C22">
            <v>1</v>
          </cell>
          <cell r="D22" t="str">
            <v>Đình Xuyên</v>
          </cell>
          <cell r="E22">
            <v>356400</v>
          </cell>
          <cell r="F22">
            <v>71280</v>
          </cell>
          <cell r="G22" t="str">
            <v>QHCT</v>
          </cell>
          <cell r="H22" t="str">
            <v>KHT</v>
          </cell>
          <cell r="I22">
            <v>12</v>
          </cell>
          <cell r="J22">
            <v>855360</v>
          </cell>
          <cell r="M22">
            <v>855360</v>
          </cell>
          <cell r="N22" t="str">
            <v>10962
26/12/18</v>
          </cell>
          <cell r="O22">
            <v>462608</v>
          </cell>
          <cell r="P22" t="str">
            <v>5703/QHKT-P3 NGÀY 03/12/2015</v>
          </cell>
          <cell r="Q22" t="str">
            <v>T8/ 2019</v>
          </cell>
          <cell r="R22" t="str">
            <v>T8/ 2019</v>
          </cell>
          <cell r="S22" t="str">
            <v>T8/ 2019</v>
          </cell>
          <cell r="T22" t="str">
            <v>T12/ 2019</v>
          </cell>
          <cell r="U22" t="str">
            <v>T3/ 2020</v>
          </cell>
          <cell r="V22" t="str">
            <v>T4/ 2020</v>
          </cell>
          <cell r="W22" t="str">
            <v>T5/ 2020</v>
          </cell>
          <cell r="X22" t="str">
            <v>T5/
2020</v>
          </cell>
          <cell r="Y22" t="str">
            <v>T5/
2020</v>
          </cell>
          <cell r="Z22">
            <v>171000</v>
          </cell>
          <cell r="AA22">
            <v>462608</v>
          </cell>
          <cell r="AB22" t="str">
            <v>T7/ 2020</v>
          </cell>
          <cell r="AC22" t="str">
            <v>T7/ 2021</v>
          </cell>
          <cell r="AD22" t="str">
            <v>-</v>
          </cell>
          <cell r="AE22" t="str">
            <v>-</v>
          </cell>
          <cell r="AF22" t="str">
            <v>T2/ 2022</v>
          </cell>
          <cell r="AG22" t="str">
            <v>T7/ 2022</v>
          </cell>
          <cell r="AH22" t="str">
            <v>Đã hoàn thành thẩm bản đạc, đang triển khai hồ sơ xin chỉ giới đường đỏ. Dự kiến có chỉ giới đg đỏ xong vào 5/2019</v>
          </cell>
          <cell r="AI22" t="str">
            <v>Đã phê duyệt chi phí CBĐT,  đang xác định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3">
          <cell r="B23" t="str">
            <v>Giải phóng mặt bằng ô đất theo quy hoạch khu đất YV xã Yên Viên, huyện Gia Lâm</v>
          </cell>
          <cell r="C23">
            <v>1</v>
          </cell>
          <cell r="D23" t="str">
            <v>Yên Viên</v>
          </cell>
          <cell r="E23">
            <v>508000</v>
          </cell>
          <cell r="F23">
            <v>152400</v>
          </cell>
          <cell r="G23" t="str">
            <v>QHCT</v>
          </cell>
          <cell r="H23" t="str">
            <v>KHT</v>
          </cell>
          <cell r="I23">
            <v>10</v>
          </cell>
          <cell r="J23">
            <v>1524000</v>
          </cell>
          <cell r="M23">
            <v>1524000</v>
          </cell>
          <cell r="N23" t="str">
            <v>10955
26/12/18</v>
          </cell>
          <cell r="O23">
            <v>651000</v>
          </cell>
          <cell r="P23" t="str">
            <v>5707/QHKT-P3 NGÀY 03/12/2015</v>
          </cell>
          <cell r="Q23" t="str">
            <v>T8/ 2019</v>
          </cell>
          <cell r="R23" t="str">
            <v>T8/ 2019</v>
          </cell>
          <cell r="S23" t="str">
            <v>T8/ 2019</v>
          </cell>
          <cell r="T23" t="str">
            <v>T1/ 2020</v>
          </cell>
          <cell r="U23" t="str">
            <v>T4/ 2020</v>
          </cell>
          <cell r="V23" t="str">
            <v>T5/ 2020</v>
          </cell>
          <cell r="W23" t="str">
            <v>T6/
2020</v>
          </cell>
          <cell r="X23" t="str">
            <v>T6/
2020</v>
          </cell>
          <cell r="Y23" t="str">
            <v>T6/
2020</v>
          </cell>
          <cell r="Z23">
            <v>87120</v>
          </cell>
          <cell r="AA23">
            <v>651000</v>
          </cell>
          <cell r="AB23" t="str">
            <v>T8/ 2020</v>
          </cell>
          <cell r="AC23" t="str">
            <v>T12/ 2021</v>
          </cell>
          <cell r="AD23" t="str">
            <v>-</v>
          </cell>
          <cell r="AE23" t="str">
            <v>-</v>
          </cell>
          <cell r="AF23" t="str">
            <v>T6/
2022</v>
          </cell>
          <cell r="AG23" t="str">
            <v>T11/ 2022</v>
          </cell>
          <cell r="AH23" t="str">
            <v>Tạm dừng</v>
          </cell>
          <cell r="AI23" t="str">
            <v>Đã phê duyệt chi phí CBĐT,  xác định xong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4">
          <cell r="B24" t="str">
            <v>Giải phóng mặt bằng tạo quỹ đất theo quy hoạch khu đất DUX1 xã Dương Xá, huyện Gia Lâm</v>
          </cell>
          <cell r="C24">
            <v>1</v>
          </cell>
          <cell r="D24" t="str">
            <v>Dương Xá</v>
          </cell>
          <cell r="E24">
            <v>187500</v>
          </cell>
          <cell r="F24">
            <v>37500</v>
          </cell>
          <cell r="G24" t="str">
            <v>QHCT</v>
          </cell>
          <cell r="H24" t="str">
            <v>KHT</v>
          </cell>
          <cell r="I24">
            <v>10</v>
          </cell>
          <cell r="J24">
            <v>375000</v>
          </cell>
          <cell r="M24">
            <v>375000</v>
          </cell>
          <cell r="N24" t="str">
            <v>10963
26/12/18</v>
          </cell>
          <cell r="O24">
            <v>239319</v>
          </cell>
          <cell r="P24" t="str">
            <v>5604/QHKT-TTQH (P3)
30/11/2015</v>
          </cell>
          <cell r="Q24" t="str">
            <v>T8/ 2019</v>
          </cell>
          <cell r="R24" t="str">
            <v>T8/ 2019</v>
          </cell>
          <cell r="S24" t="str">
            <v>T8/ 2019</v>
          </cell>
          <cell r="T24" t="str">
            <v>T12/ 2019</v>
          </cell>
          <cell r="U24" t="str">
            <v>T3/ 2020</v>
          </cell>
          <cell r="V24" t="str">
            <v>T4/ 2020</v>
          </cell>
          <cell r="W24" t="str">
            <v>T6/
2020</v>
          </cell>
          <cell r="X24" t="str">
            <v>T6/
2020</v>
          </cell>
          <cell r="Y24" t="str">
            <v>T6/
2020</v>
          </cell>
          <cell r="Z24">
            <v>462608</v>
          </cell>
          <cell r="AA24">
            <v>239319</v>
          </cell>
          <cell r="AB24" t="str">
            <v>T7/ 2020</v>
          </cell>
          <cell r="AC24" t="str">
            <v>T4/ 2021</v>
          </cell>
          <cell r="AD24" t="str">
            <v>-</v>
          </cell>
          <cell r="AE24" t="str">
            <v>-</v>
          </cell>
          <cell r="AF24" t="str">
            <v>T12/ 2021</v>
          </cell>
          <cell r="AG24" t="str">
            <v>T6/ 2022</v>
          </cell>
          <cell r="AH24" t="str">
            <v>Đã phê duyệt chi phí CBĐT,  đang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v>
          </cell>
          <cell r="AI24" t="str">
            <v>Đã phê duyệt Chủ trương đầu tư, đang xác định ranh giới. 
Về phương án quy hoạch TMB: đã có phương án sơ bộ , ban đang làm việc để thống nhất phương án báo cáo UBND huyện trong tháng 5/2019</v>
          </cell>
        </row>
        <row r="25">
          <cell r="B25" t="str">
            <v>Giải phóng mặt bằng tạo quỹ đất sạch phục vụ đấu giá quyền sử dụng đất tại vị trí X2B xã Dương Hà, huyện Gia Lâm</v>
          </cell>
          <cell r="C25">
            <v>1</v>
          </cell>
          <cell r="D25" t="str">
            <v>Dương Hà</v>
          </cell>
          <cell r="E25">
            <v>85399.99999999999</v>
          </cell>
          <cell r="F25">
            <v>17079.999999999996</v>
          </cell>
          <cell r="G25" t="str">
            <v>QHCT</v>
          </cell>
          <cell r="H25" t="str">
            <v>KHT</v>
          </cell>
          <cell r="I25">
            <v>10</v>
          </cell>
          <cell r="J25">
            <v>170799.99999999997</v>
          </cell>
          <cell r="M25">
            <v>170799.99999999997</v>
          </cell>
          <cell r="N25" t="str">
            <v>66
17/8/18</v>
          </cell>
          <cell r="O25">
            <v>94142</v>
          </cell>
          <cell r="P25" t="str">
            <v>3952/QHKT-TTQH (P3)
18/12/2012</v>
          </cell>
          <cell r="Q25" t="str">
            <v>T8/ 2019</v>
          </cell>
          <cell r="R25" t="str">
            <v>T8/ 2019</v>
          </cell>
          <cell r="S25" t="str">
            <v>T8/ 2019</v>
          </cell>
          <cell r="T25" t="str">
            <v>T12/ 2019</v>
          </cell>
          <cell r="U25" t="str">
            <v>T3/ 2020</v>
          </cell>
          <cell r="V25" t="str">
            <v>T4/ 2020</v>
          </cell>
          <cell r="W25" t="str">
            <v>T6/
2020</v>
          </cell>
          <cell r="X25" t="str">
            <v>T6/
2020</v>
          </cell>
          <cell r="Y25" t="str">
            <v>T6/
2020</v>
          </cell>
          <cell r="Z25">
            <v>651000</v>
          </cell>
          <cell r="AA25">
            <v>94142</v>
          </cell>
          <cell r="AB25" t="str">
            <v>T7/ 2020</v>
          </cell>
          <cell r="AC25" t="str">
            <v>T2/ 2021</v>
          </cell>
          <cell r="AD25" t="str">
            <v>-</v>
          </cell>
          <cell r="AE25" t="str">
            <v>-</v>
          </cell>
          <cell r="AF25" t="str">
            <v>T4/ 2021</v>
          </cell>
          <cell r="AG25" t="str">
            <v>T9/ 2021</v>
          </cell>
          <cell r="AH25" t="str">
            <v>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Đ</v>
          </cell>
          <cell r="AI25" t="str">
            <v>Đã phê duyệt CTĐT, đang tiến hành khảo sát đo đạc hiện trạng. Công ty nông sản giống gia súc không phối hợp trong công tác khảo sát, đã có công văn và phối hợp với UBND xã nhưng không được.</v>
          </cell>
        </row>
        <row r="26">
          <cell r="B26" t="str">
            <v>Giải phóng mặt bằng tạo quỹ đất theo quy hoạch khu đất DH1 xã Dương Hà, huyện Gia Lâm</v>
          </cell>
          <cell r="C26">
            <v>1</v>
          </cell>
          <cell r="D26" t="str">
            <v>Dương Hà</v>
          </cell>
          <cell r="E26">
            <v>128900</v>
          </cell>
          <cell r="F26">
            <v>25780</v>
          </cell>
          <cell r="G26" t="str">
            <v>QHCT</v>
          </cell>
          <cell r="H26" t="str">
            <v>KHT</v>
          </cell>
          <cell r="I26">
            <v>10</v>
          </cell>
          <cell r="J26">
            <v>257800</v>
          </cell>
          <cell r="M26">
            <v>257800</v>
          </cell>
          <cell r="N26" t="str">
            <v>10964
26/12/18</v>
          </cell>
          <cell r="O26">
            <v>174372</v>
          </cell>
          <cell r="P26" t="str">
            <v>5702/QHKT-TTQH(P3)
03/12/2015</v>
          </cell>
          <cell r="Q26" t="str">
            <v>T8/ 2019</v>
          </cell>
          <cell r="R26" t="str">
            <v>T8/ 2019</v>
          </cell>
          <cell r="S26" t="str">
            <v>T8/ 2019</v>
          </cell>
          <cell r="T26" t="str">
            <v>T12/ 2019</v>
          </cell>
          <cell r="U26" t="str">
            <v>T3/ 2020</v>
          </cell>
          <cell r="V26" t="str">
            <v>T4/ 2020</v>
          </cell>
          <cell r="W26" t="str">
            <v>T6/
2020</v>
          </cell>
          <cell r="X26" t="str">
            <v>T6/
2020</v>
          </cell>
          <cell r="Y26" t="str">
            <v>T6/
2020</v>
          </cell>
          <cell r="Z26">
            <v>123885</v>
          </cell>
          <cell r="AA26">
            <v>174372</v>
          </cell>
          <cell r="AB26" t="str">
            <v>T7/ 2020</v>
          </cell>
          <cell r="AC26" t="str">
            <v>T2/ 2021</v>
          </cell>
          <cell r="AD26" t="str">
            <v>-</v>
          </cell>
          <cell r="AE26" t="str">
            <v>-</v>
          </cell>
          <cell r="AF26" t="str">
            <v>T4/ 2021</v>
          </cell>
          <cell r="AG26" t="str">
            <v>T9/ 2021</v>
          </cell>
          <cell r="AH26" t="str">
            <v>Đã phê duyệt Chủ trương đầu tư, đang xác định ranh giới, đã tiến hành đo đạc xong.
Về phương án quy hoạch TMB: Đang phối hợp với tư vấn dự kiến TMB</v>
          </cell>
          <cell r="AI26" t="str">
            <v>Đã phê duyệt Chủ trương đầu tư, đang xác định ranh giới. 
Về phương án quy hoạch TMB: đã có phương án sơ bộ , ban đang làm việc để thống nhất phương án báo cáo UBND huyện trong tháng 5/2019</v>
          </cell>
        </row>
        <row r="27">
          <cell r="B27" t="str">
            <v>Giải phóng mặt bằng tạo quỹ đất theo quy hoạch khu đất DH2 xã Dương Hà, huyện Gia Lâm</v>
          </cell>
          <cell r="C27">
            <v>1</v>
          </cell>
          <cell r="D27" t="str">
            <v>Dương Hà</v>
          </cell>
          <cell r="E27">
            <v>196000</v>
          </cell>
          <cell r="F27">
            <v>39200</v>
          </cell>
          <cell r="G27" t="str">
            <v>QHCT</v>
          </cell>
          <cell r="H27" t="str">
            <v>KHT</v>
          </cell>
          <cell r="I27">
            <v>10</v>
          </cell>
          <cell r="J27">
            <v>392000</v>
          </cell>
          <cell r="M27">
            <v>392000</v>
          </cell>
          <cell r="N27" t="str">
            <v>10965
26/12/18</v>
          </cell>
          <cell r="O27">
            <v>249833</v>
          </cell>
          <cell r="P27" t="str">
            <v>2961/QHKT-P3
18/5/2017</v>
          </cell>
          <cell r="Q27" t="str">
            <v>T8/ 2019</v>
          </cell>
          <cell r="R27" t="str">
            <v>T8/ 2019</v>
          </cell>
          <cell r="S27" t="str">
            <v>T8/ 2019</v>
          </cell>
          <cell r="T27" t="str">
            <v>T12/ 2019</v>
          </cell>
          <cell r="U27" t="str">
            <v>T3/ 2020</v>
          </cell>
          <cell r="V27" t="str">
            <v>T4/ 2020</v>
          </cell>
          <cell r="W27" t="str">
            <v>T6/
2020</v>
          </cell>
          <cell r="X27" t="str">
            <v>T6/
2020</v>
          </cell>
          <cell r="Y27" t="str">
            <v>T6/
2020</v>
          </cell>
          <cell r="Z27">
            <v>239319</v>
          </cell>
          <cell r="AA27">
            <v>249833</v>
          </cell>
          <cell r="AB27" t="str">
            <v>T7/ 2020</v>
          </cell>
          <cell r="AC27" t="str">
            <v>T2/ 2021</v>
          </cell>
          <cell r="AD27" t="str">
            <v>-</v>
          </cell>
          <cell r="AE27" t="str">
            <v>-</v>
          </cell>
          <cell r="AF27" t="str">
            <v>T4/ 2021</v>
          </cell>
          <cell r="AG27" t="str">
            <v>T9/ 2021</v>
          </cell>
          <cell r="AH27" t="str">
            <v>Đã phê duyệt Chủ trương đầu tư, đang xác định ranh giới. 
Về phương án quy hoạch TMB: đã có phương án sơ bộ , ban đang làm việc để thống nhất phương án báo cáo UBND huyện trong tháng 4-5/2019</v>
          </cell>
          <cell r="AI27" t="str">
            <v>Đã phê duyệt Chủ trương đầu tư, đang xác định ranh giới. 
Về phương án quy hoạch TMB: đã có phương án sơ bộ , ban đang làm việc để thống nhất phương án báo cáo UBND huyện trong tháng 5/2019</v>
          </cell>
        </row>
        <row r="28">
          <cell r="B28" t="str">
            <v>Giải phóng mặt bằng tạo quỹ đất theo quy hoạch khu đất DQ1 xã Dương Quang, huyện Gia Lâm</v>
          </cell>
          <cell r="C28">
            <v>1</v>
          </cell>
          <cell r="D28" t="str">
            <v>Dương Quang</v>
          </cell>
          <cell r="E28">
            <v>139000</v>
          </cell>
          <cell r="F28">
            <v>27800</v>
          </cell>
          <cell r="G28" t="str">
            <v>QHCT</v>
          </cell>
          <cell r="H28" t="str">
            <v>KHT</v>
          </cell>
          <cell r="I28">
            <v>8</v>
          </cell>
          <cell r="J28">
            <v>222400</v>
          </cell>
          <cell r="M28">
            <v>222400</v>
          </cell>
          <cell r="N28" t="str">
            <v>10959
26/12/18</v>
          </cell>
          <cell r="O28">
            <v>177045</v>
          </cell>
          <cell r="P28" t="str">
            <v>5612/QHKT-TTQH(P3)
03/11/2015</v>
          </cell>
          <cell r="Q28" t="str">
            <v>T9/ 2019</v>
          </cell>
          <cell r="R28" t="str">
            <v>T9/ 2019</v>
          </cell>
          <cell r="S28" t="str">
            <v>T9/ 2019</v>
          </cell>
          <cell r="T28" t="str">
            <v>T1/ 2020</v>
          </cell>
          <cell r="U28" t="str">
            <v>T4/ 2020</v>
          </cell>
          <cell r="V28" t="str">
            <v>T5/ 2020</v>
          </cell>
          <cell r="W28" t="str">
            <v>T6/
2020</v>
          </cell>
          <cell r="X28" t="str">
            <v>T6/
2020</v>
          </cell>
          <cell r="Y28" t="str">
            <v>T6/
2020</v>
          </cell>
          <cell r="Z28">
            <v>94142</v>
          </cell>
          <cell r="AA28">
            <v>177045</v>
          </cell>
          <cell r="AB28" t="str">
            <v>T7/ 2020</v>
          </cell>
          <cell r="AC28" t="str">
            <v>T2/ 2021</v>
          </cell>
          <cell r="AD28" t="str">
            <v>-</v>
          </cell>
          <cell r="AE28" t="str">
            <v>-</v>
          </cell>
          <cell r="AF28" t="str">
            <v>T4/ 2021</v>
          </cell>
          <cell r="AG28" t="str">
            <v>T9/ 2021</v>
          </cell>
          <cell r="AH28" t="str">
            <v>Đã phê duyệt CTĐT, đang tiến hành khảo sát đo đạc hiện trạng</v>
          </cell>
          <cell r="AI28" t="str">
            <v>Đã phê duyệt Chủ trương đầu tư, đang xác định ranh giới. 
Về phương án quy hoạch TMB: Đang phối hợp với tư vấn dự kiến TMB</v>
          </cell>
        </row>
        <row r="29">
          <cell r="B29" t="str">
            <v>Giải phóng mặt bằng, xây dựng hạ tầng khung theo quy hoạch khu đất LC1 xã Lệ Chi, huyện Gia Lâm</v>
          </cell>
          <cell r="C29">
            <v>1</v>
          </cell>
          <cell r="D29" t="str">
            <v>Lệ Chi</v>
          </cell>
          <cell r="E29">
            <v>75300</v>
          </cell>
          <cell r="F29">
            <v>25725</v>
          </cell>
          <cell r="G29" t="str">
            <v>QHCT</v>
          </cell>
          <cell r="H29" t="str">
            <v>HT</v>
          </cell>
          <cell r="I29">
            <v>8</v>
          </cell>
          <cell r="J29">
            <v>205800</v>
          </cell>
          <cell r="M29">
            <v>205800</v>
          </cell>
          <cell r="N29" t="str">
            <v>13/NQ-HĐND
14/12/18</v>
          </cell>
          <cell r="O29">
            <v>175881</v>
          </cell>
          <cell r="P29" t="str">
            <v>115/QLĐT-QH
30//11/2018</v>
          </cell>
          <cell r="Q29" t="str">
            <v>T9/ 2019</v>
          </cell>
          <cell r="R29" t="str">
            <v>T9/ 2019</v>
          </cell>
          <cell r="S29" t="str">
            <v>T9/ 2019</v>
          </cell>
          <cell r="T29" t="str">
            <v>T1/ 2020</v>
          </cell>
          <cell r="U29" t="str">
            <v>T4/ 2020</v>
          </cell>
          <cell r="V29" t="str">
            <v>T5/ 2020</v>
          </cell>
          <cell r="W29" t="str">
            <v>T9/ 2020</v>
          </cell>
          <cell r="X29" t="str">
            <v>T11/ 2020</v>
          </cell>
          <cell r="Y29" t="str">
            <v>T12/ 2020</v>
          </cell>
          <cell r="Z29" t="str">
            <v>T9/ 2021</v>
          </cell>
          <cell r="AA29">
            <v>175881</v>
          </cell>
          <cell r="AB29" t="str">
            <v>T2/ 2021</v>
          </cell>
          <cell r="AC29" t="str">
            <v>T2/ 2022</v>
          </cell>
          <cell r="AD29" t="str">
            <v>T11/ 2021</v>
          </cell>
          <cell r="AE29" t="str">
            <v>T5/ 2022</v>
          </cell>
          <cell r="AF29" t="str">
            <v>T4/ 2022</v>
          </cell>
          <cell r="AG29" t="str">
            <v>T9/ 2022</v>
          </cell>
          <cell r="AH29" t="str">
            <v>Đã phê duyệt Chủ trương đầu tư, đang xác định ranh giới. 
Về phương án quy hoạch TMB: đã có phương án sơ bộ , ban đang làm việc để thống nhất phương án báo cáo UBND huyện trong tháng 4-5/2019</v>
          </cell>
          <cell r="AI29" t="str">
            <v>Đã phê duyệt Chủ trương đầu tư, đang xác định ranh giới. 
Về phương án quy hoạch TMB: Đã phối hợp với tư vấn dự kiến TMB</v>
          </cell>
        </row>
        <row r="30">
          <cell r="B30" t="str">
            <v>Giải phóng mặt bằng, xây dựng hạ tầng khung theo quy hoạch khu đất LC3 xã Lệ Chi, huyện Gia Lâm</v>
          </cell>
          <cell r="C30">
            <v>1</v>
          </cell>
          <cell r="D30" t="str">
            <v>Lệ Chi</v>
          </cell>
          <cell r="E30">
            <v>74400</v>
          </cell>
          <cell r="F30">
            <v>26040</v>
          </cell>
          <cell r="G30" t="str">
            <v>QHCT</v>
          </cell>
          <cell r="H30" t="str">
            <v>HT</v>
          </cell>
          <cell r="I30">
            <v>8</v>
          </cell>
          <cell r="J30">
            <v>208320</v>
          </cell>
          <cell r="M30">
            <v>208320</v>
          </cell>
          <cell r="N30" t="str">
            <v>13/NQ-HĐND
14/12/18</v>
          </cell>
          <cell r="O30">
            <v>173302</v>
          </cell>
          <cell r="P30" t="str">
            <v>114/QLĐT-QH
30//11/2018</v>
          </cell>
          <cell r="Q30" t="str">
            <v>T9/ 2019</v>
          </cell>
          <cell r="R30" t="str">
            <v>T9/ 2019</v>
          </cell>
          <cell r="S30" t="str">
            <v>T9/ 2019</v>
          </cell>
          <cell r="T30" t="str">
            <v>T1/ 2020</v>
          </cell>
          <cell r="U30" t="str">
            <v>T4/ 2020</v>
          </cell>
          <cell r="V30" t="str">
            <v>T5/ 2020</v>
          </cell>
          <cell r="W30" t="str">
            <v>T9/ 2020</v>
          </cell>
          <cell r="X30" t="str">
            <v>T11/ 2020</v>
          </cell>
          <cell r="Y30" t="str">
            <v>T12/ 2020</v>
          </cell>
          <cell r="Z30" t="str">
            <v>T9/ 2021</v>
          </cell>
          <cell r="AA30">
            <v>173302</v>
          </cell>
          <cell r="AB30" t="str">
            <v>T2/ 2021</v>
          </cell>
          <cell r="AC30" t="str">
            <v>T2/ 2022</v>
          </cell>
          <cell r="AD30" t="str">
            <v>T11/ 2021</v>
          </cell>
          <cell r="AE30" t="str">
            <v>T5/ 2022</v>
          </cell>
          <cell r="AF30" t="str">
            <v>T4/ 2022</v>
          </cell>
          <cell r="AG30" t="str">
            <v>T9/ 2022</v>
          </cell>
          <cell r="AH30" t="str">
            <v>Đã phê duyệt Chủ trương đầu tư, đang xác định ranh giới. 
Về phương án quy hoạch TMB: đã có phương án sơ bộ , ban đang làm việc để thống nhất phương án báo cáo UBND huyện trong tháng 4-5/2019</v>
          </cell>
          <cell r="AI30" t="str">
            <v>Đã phê duyệt Chủ trương đầu tư, đang xác định ranh giới. Có kết quẩ thẩm bản đạc và xin chỉ giới tháng 5.
Về phương án quy hoạch TMB: Đã phối hợp với tư vấn dự kiến TMB</v>
          </cell>
        </row>
        <row r="31">
          <cell r="B31" t="str">
            <v>Đang thẩm định chủ trương đầu tư</v>
          </cell>
          <cell r="C31">
            <v>0</v>
          </cell>
          <cell r="D31" t="str">
            <v>Dương Quang</v>
          </cell>
          <cell r="E31">
            <v>0</v>
          </cell>
          <cell r="F31">
            <v>0</v>
          </cell>
          <cell r="G31" t="str">
            <v>QHCT</v>
          </cell>
          <cell r="H31" t="str">
            <v>KHT</v>
          </cell>
          <cell r="I31">
            <v>8</v>
          </cell>
          <cell r="J31">
            <v>0</v>
          </cell>
          <cell r="K31">
            <v>0</v>
          </cell>
          <cell r="L31">
            <v>0</v>
          </cell>
          <cell r="M31">
            <v>0</v>
          </cell>
          <cell r="N31" t="str">
            <v>10959
26/12/18</v>
          </cell>
          <cell r="O31">
            <v>0</v>
          </cell>
          <cell r="P31" t="str">
            <v>5612/QHKT-TTQH(P3)
03/11/2015</v>
          </cell>
          <cell r="Q31" t="str">
            <v>T9/ 2019</v>
          </cell>
          <cell r="R31" t="str">
            <v>T9/ 2019</v>
          </cell>
          <cell r="S31" t="str">
            <v>T9/ 2019</v>
          </cell>
          <cell r="T31" t="str">
            <v>T1/ 2020</v>
          </cell>
          <cell r="U31" t="str">
            <v>T4/ 2020</v>
          </cell>
          <cell r="V31" t="str">
            <v>T5/ 2020</v>
          </cell>
          <cell r="W31" t="str">
            <v>T7/ 2020</v>
          </cell>
          <cell r="X31" t="str">
            <v>T7/ 2020</v>
          </cell>
          <cell r="Y31" t="str">
            <v>T7/ 2020</v>
          </cell>
          <cell r="Z31">
            <v>177045</v>
          </cell>
          <cell r="AA31">
            <v>0</v>
          </cell>
          <cell r="AB31" t="str">
            <v>T2/ 2022</v>
          </cell>
          <cell r="AC31" t="str">
            <v>-</v>
          </cell>
          <cell r="AD31" t="str">
            <v>-</v>
          </cell>
          <cell r="AE31" t="str">
            <v>T4/ 2022</v>
          </cell>
          <cell r="AF31" t="str">
            <v>T9/ 2022</v>
          </cell>
          <cell r="AH31" t="str">
            <v>Đã phê duyệt Chủ trương đầu tư, đang xác định ranh giới. 
Về phương án quy hoạch TMB: Đang phối hợp với tư vấn dự kiến TMB</v>
          </cell>
        </row>
        <row r="32">
          <cell r="B32" t="str">
            <v>Đang lập CTĐT</v>
          </cell>
          <cell r="C32">
            <v>0</v>
          </cell>
          <cell r="D32" t="str">
            <v>Lệ Chi</v>
          </cell>
          <cell r="E32">
            <v>0</v>
          </cell>
          <cell r="F32">
            <v>0</v>
          </cell>
          <cell r="G32" t="str">
            <v>QHCT</v>
          </cell>
          <cell r="H32" t="str">
            <v>HT</v>
          </cell>
          <cell r="I32">
            <v>8</v>
          </cell>
          <cell r="J32">
            <v>0</v>
          </cell>
          <cell r="K32">
            <v>0</v>
          </cell>
          <cell r="L32">
            <v>0</v>
          </cell>
          <cell r="M32">
            <v>0</v>
          </cell>
          <cell r="N32" t="str">
            <v>13/NQ-HĐND
14/12/18</v>
          </cell>
          <cell r="O32">
            <v>0</v>
          </cell>
          <cell r="P32" t="str">
            <v>115/QLĐT-QH
30//11/2018</v>
          </cell>
          <cell r="Q32" t="str">
            <v>T10/ 2019</v>
          </cell>
          <cell r="R32" t="str">
            <v>T10/ 2019</v>
          </cell>
          <cell r="S32" t="str">
            <v>T10/ 2019</v>
          </cell>
          <cell r="T32" t="str">
            <v>T2/ 2020</v>
          </cell>
          <cell r="U32" t="str">
            <v>T5/ 2020</v>
          </cell>
          <cell r="V32" t="str">
            <v>T6/ 2020</v>
          </cell>
          <cell r="W32" t="str">
            <v>T9/ 2020</v>
          </cell>
          <cell r="X32" t="str">
            <v>T11/ 2020</v>
          </cell>
          <cell r="Y32" t="str">
            <v>T12/ 2020</v>
          </cell>
          <cell r="Z32">
            <v>175881</v>
          </cell>
          <cell r="AA32">
            <v>0</v>
          </cell>
          <cell r="AB32" t="str">
            <v>T8/ 2021</v>
          </cell>
          <cell r="AC32" t="str">
            <v>T5/ 2021</v>
          </cell>
          <cell r="AD32" t="str">
            <v>T11/ 2021</v>
          </cell>
          <cell r="AE32" t="str">
            <v>T9/ 2021</v>
          </cell>
          <cell r="AF32" t="str">
            <v>T12/ 2021</v>
          </cell>
          <cell r="AH32" t="str">
            <v>Đã phê duyệt Chủ trương đầu tư, đang xác định ranh giới. 
Về phương án quy hoạch TMB: Đã phối hợp với tư vấn dự kiến TMB</v>
          </cell>
        </row>
        <row r="33">
          <cell r="B33" t="str">
            <v>NHÓM DỰ ÁN LẬP QH TMB 1/500</v>
          </cell>
          <cell r="C33">
            <v>45</v>
          </cell>
          <cell r="D33" t="str">
            <v>Lệ Chi</v>
          </cell>
          <cell r="E33">
            <v>1192039</v>
          </cell>
          <cell r="F33">
            <v>693078.8</v>
          </cell>
          <cell r="G33" t="str">
            <v>QHCT</v>
          </cell>
          <cell r="H33" t="str">
            <v>HT</v>
          </cell>
          <cell r="I33">
            <v>8</v>
          </cell>
          <cell r="J33">
            <v>4332580.6</v>
          </cell>
          <cell r="K33">
            <v>212343.2</v>
          </cell>
          <cell r="L33">
            <v>2184101.9</v>
          </cell>
          <cell r="M33">
            <v>1936135.5</v>
          </cell>
          <cell r="N33" t="str">
            <v>13/NQ-HĐND
14/12/18</v>
          </cell>
          <cell r="O33">
            <v>1761428.739</v>
          </cell>
          <cell r="P33" t="str">
            <v>114/QLĐT-QH
30//11/2018</v>
          </cell>
          <cell r="Q33" t="str">
            <v>T10/ 2019</v>
          </cell>
          <cell r="R33" t="str">
            <v>T10/ 2019</v>
          </cell>
          <cell r="S33" t="str">
            <v>T10/ 2019</v>
          </cell>
          <cell r="T33" t="str">
            <v>T2/ 2020</v>
          </cell>
          <cell r="U33" t="str">
            <v>T5/ 2020</v>
          </cell>
          <cell r="V33" t="str">
            <v>T6/ 2020</v>
          </cell>
          <cell r="W33" t="str">
            <v>T9/ 2020</v>
          </cell>
          <cell r="X33" t="str">
            <v>T11/ 2020</v>
          </cell>
          <cell r="Y33" t="str">
            <v>T12/ 2020</v>
          </cell>
          <cell r="Z33">
            <v>173302</v>
          </cell>
          <cell r="AA33">
            <v>1761428.739</v>
          </cell>
          <cell r="AB33" t="str">
            <v>T8/ 2021</v>
          </cell>
          <cell r="AC33" t="str">
            <v>T5/ 2021</v>
          </cell>
          <cell r="AD33" t="str">
            <v>T11/ 2021</v>
          </cell>
          <cell r="AE33" t="str">
            <v>T9/ 2021</v>
          </cell>
          <cell r="AF33" t="str">
            <v>T12/ 2021</v>
          </cell>
          <cell r="AH33" t="str">
            <v>Đã phê duyệt Chủ trương đầu tư, đang xác định ranh giới. Có kết quẩ thẩm bản đạc và xin chỉ giới tháng 4.
Về phương án quy hoạch TMB: Đã phối hợp với tư vấn dự kiến TMB</v>
          </cell>
        </row>
        <row r="34">
          <cell r="B34" t="str">
            <v>Đã có QĐ phê duyệt dự án</v>
          </cell>
          <cell r="C34">
            <v>5</v>
          </cell>
          <cell r="E34">
            <v>123346</v>
          </cell>
          <cell r="F34">
            <v>42629</v>
          </cell>
          <cell r="J34">
            <v>455308</v>
          </cell>
          <cell r="K34">
            <v>175076</v>
          </cell>
          <cell r="L34">
            <v>280232</v>
          </cell>
          <cell r="M34">
            <v>0</v>
          </cell>
          <cell r="O34">
            <v>87365</v>
          </cell>
          <cell r="Z34">
            <v>0</v>
          </cell>
          <cell r="AA34">
            <v>61155.49999999999</v>
          </cell>
        </row>
        <row r="35">
          <cell r="B35" t="str">
            <v>GPMB khu đất đấu giá quyền sử dụng đất X3 thôn Trùng Quán, xã Yên Thường, huyện Gia Lâm</v>
          </cell>
          <cell r="C35">
            <v>1</v>
          </cell>
          <cell r="D35" t="str">
            <v>Yên Thường</v>
          </cell>
          <cell r="E35">
            <v>36431</v>
          </cell>
          <cell r="F35">
            <v>9500</v>
          </cell>
          <cell r="G35" t="str">
            <v>TMB</v>
          </cell>
          <cell r="H35" t="str">
            <v>KHT</v>
          </cell>
          <cell r="I35">
            <v>12</v>
          </cell>
          <cell r="J35">
            <v>114000</v>
          </cell>
          <cell r="K35">
            <v>38000</v>
          </cell>
          <cell r="L35">
            <v>76000</v>
          </cell>
          <cell r="M35">
            <v>0</v>
          </cell>
          <cell r="N35" t="str">
            <v> 3637
9/5/18</v>
          </cell>
          <cell r="O35">
            <v>27562</v>
          </cell>
          <cell r="P35" t="str">
            <v>x</v>
          </cell>
          <cell r="Q35" t="str">
            <v>Photo</v>
          </cell>
          <cell r="R35" t="str">
            <v>x</v>
          </cell>
          <cell r="U35" t="str">
            <v>x</v>
          </cell>
          <cell r="V35" t="str">
            <v>x</v>
          </cell>
          <cell r="Y35" t="str">
            <v>4492
7/6/18</v>
          </cell>
          <cell r="Z35">
            <v>0</v>
          </cell>
          <cell r="AA35">
            <v>19293.399999999998</v>
          </cell>
          <cell r="AC35" t="str">
            <v>T7/ 2019</v>
          </cell>
          <cell r="AF35" t="str">
            <v>T8/ 2019</v>
          </cell>
          <cell r="AG35" t="str">
            <v>T12/ 2019</v>
          </cell>
          <cell r="AH35" t="str">
            <v>x</v>
          </cell>
          <cell r="AI35" t="str">
            <v>Đang tiến hành GPMB</v>
          </cell>
        </row>
        <row r="36">
          <cell r="B36" t="str">
            <v>GPMB khu đất đấu giá quyền sử dụng đất X4 thôn Trùng Quán, xã Yên Thường, huyện Gia Lâm</v>
          </cell>
          <cell r="C36">
            <v>1</v>
          </cell>
          <cell r="D36" t="str">
            <v>Yên Thường</v>
          </cell>
          <cell r="E36">
            <v>12215</v>
          </cell>
          <cell r="F36">
            <v>7820</v>
          </cell>
          <cell r="G36" t="str">
            <v>TMB</v>
          </cell>
          <cell r="H36" t="str">
            <v>KHT</v>
          </cell>
          <cell r="I36">
            <v>12</v>
          </cell>
          <cell r="J36">
            <v>93840</v>
          </cell>
          <cell r="K36">
            <v>31280</v>
          </cell>
          <cell r="L36">
            <v>62560</v>
          </cell>
          <cell r="M36">
            <v>1968895.5</v>
          </cell>
          <cell r="N36" t="str">
            <v> 3636
9/5/18</v>
          </cell>
          <cell r="O36">
            <v>12418</v>
          </cell>
          <cell r="P36" t="str">
            <v>x</v>
          </cell>
          <cell r="Q36" t="str">
            <v>Photo</v>
          </cell>
          <cell r="R36" t="str">
            <v>x</v>
          </cell>
          <cell r="U36" t="str">
            <v>x</v>
          </cell>
          <cell r="V36" t="str">
            <v>x</v>
          </cell>
          <cell r="Y36" t="str">
            <v>4493
7/6/18</v>
          </cell>
          <cell r="Z36">
            <v>1817351.739</v>
          </cell>
          <cell r="AA36">
            <v>8692.599999999999</v>
          </cell>
          <cell r="AC36" t="str">
            <v>T7/ 2019</v>
          </cell>
          <cell r="AF36" t="str">
            <v>T8/ 2019</v>
          </cell>
          <cell r="AG36" t="str">
            <v>T12/ 2019</v>
          </cell>
          <cell r="AH36" t="str">
            <v>x</v>
          </cell>
          <cell r="AI36" t="str">
            <v>Đang tiến hành GPMB</v>
          </cell>
        </row>
        <row r="37">
          <cell r="B37" t="str">
            <v>GPMB khu đất đấu giá quyền sử dụng đất X5 thôn Quy Mông, xã Yên Thường, huyện Gia Lâm</v>
          </cell>
          <cell r="C37">
            <v>1</v>
          </cell>
          <cell r="D37" t="str">
            <v>Yên Thường</v>
          </cell>
          <cell r="E37">
            <v>37900</v>
          </cell>
          <cell r="F37">
            <v>12009</v>
          </cell>
          <cell r="G37" t="str">
            <v>TMB</v>
          </cell>
          <cell r="H37" t="str">
            <v>KHT</v>
          </cell>
          <cell r="I37">
            <v>12</v>
          </cell>
          <cell r="J37">
            <v>144108</v>
          </cell>
          <cell r="K37">
            <v>48036</v>
          </cell>
          <cell r="L37">
            <v>96072</v>
          </cell>
          <cell r="M37">
            <v>0</v>
          </cell>
          <cell r="N37" t="str">
            <v> 3635
9/5/18</v>
          </cell>
          <cell r="O37">
            <v>23392</v>
          </cell>
          <cell r="P37" t="str">
            <v>x</v>
          </cell>
          <cell r="Q37" t="str">
            <v>Photo</v>
          </cell>
          <cell r="R37" t="str">
            <v>x</v>
          </cell>
          <cell r="U37" t="str">
            <v>x</v>
          </cell>
          <cell r="V37" t="str">
            <v>x</v>
          </cell>
          <cell r="Y37" t="str">
            <v>4494
7/6/18</v>
          </cell>
          <cell r="Z37">
            <v>61155.49999999999</v>
          </cell>
          <cell r="AA37">
            <v>16374.4</v>
          </cell>
          <cell r="AC37" t="str">
            <v>T7/ 2019</v>
          </cell>
          <cell r="AF37" t="str">
            <v>T8/ 2019</v>
          </cell>
          <cell r="AG37" t="str">
            <v>T12/ 2019</v>
          </cell>
          <cell r="AH37" t="str">
            <v>x</v>
          </cell>
          <cell r="AI37" t="str">
            <v>Đang tiến hành GPMB</v>
          </cell>
        </row>
        <row r="38">
          <cell r="B38" t="str">
            <v>GPMB khu đấu giá quyền sử dụng đất X2 xã Đình Xuyên - Yên Thường, huyện Gia Lâm</v>
          </cell>
          <cell r="C38">
            <v>1</v>
          </cell>
          <cell r="D38" t="str">
            <v>Đình Xuyên
Yên Thường</v>
          </cell>
          <cell r="E38">
            <v>29200</v>
          </cell>
          <cell r="F38">
            <v>5700</v>
          </cell>
          <cell r="G38" t="str">
            <v>TMB</v>
          </cell>
          <cell r="H38" t="str">
            <v>KHT</v>
          </cell>
          <cell r="I38">
            <v>12</v>
          </cell>
          <cell r="J38">
            <v>68400</v>
          </cell>
          <cell r="K38">
            <v>22800</v>
          </cell>
          <cell r="L38">
            <v>45600</v>
          </cell>
          <cell r="N38" t="str">
            <v>3638
9/5/18</v>
          </cell>
          <cell r="O38">
            <v>23993</v>
          </cell>
          <cell r="P38" t="str">
            <v>x</v>
          </cell>
          <cell r="Q38" t="str">
            <v>Photo</v>
          </cell>
          <cell r="R38" t="str">
            <v>x</v>
          </cell>
          <cell r="U38" t="str">
            <v>x</v>
          </cell>
          <cell r="V38" t="str">
            <v>x</v>
          </cell>
          <cell r="Y38" t="str">
            <v>4491
7/6/18
1949
7/3/19</v>
          </cell>
          <cell r="Z38">
            <v>19293.399999999998</v>
          </cell>
          <cell r="AA38">
            <v>16795.1</v>
          </cell>
          <cell r="AB38" t="str">
            <v>T7/ 2019</v>
          </cell>
          <cell r="AC38" t="str">
            <v>T7/ 2019</v>
          </cell>
          <cell r="AE38" t="str">
            <v>T8/ 2019</v>
          </cell>
          <cell r="AF38" t="str">
            <v>T8/ 2019</v>
          </cell>
          <cell r="AG38" t="str">
            <v>T12/ 2019</v>
          </cell>
          <cell r="AH38" t="str">
            <v>Đang tiến hành GPMB</v>
          </cell>
          <cell r="AI38" t="str">
            <v>Đang xin chỉ lệnh căm mốc, đạc cắm mốc GPMB</v>
          </cell>
        </row>
        <row r="39">
          <cell r="B39" t="str">
            <v>Cụm công nghiệp làng nghề xã Kiêu Kỵ, huyện Gia Lâm</v>
          </cell>
          <cell r="C39">
            <v>1</v>
          </cell>
          <cell r="D39" t="str">
            <v>xã Kiêu Kỵ</v>
          </cell>
          <cell r="E39">
            <v>7600</v>
          </cell>
          <cell r="F39">
            <v>7600</v>
          </cell>
          <cell r="G39" t="str">
            <v>TMB</v>
          </cell>
          <cell r="H39" t="str">
            <v>KHT</v>
          </cell>
          <cell r="I39">
            <v>4.6</v>
          </cell>
          <cell r="J39">
            <v>34960</v>
          </cell>
          <cell r="K39">
            <v>34960</v>
          </cell>
          <cell r="L39">
            <v>62560</v>
          </cell>
          <cell r="N39" t="str">
            <v> 3636
9/5/18</v>
          </cell>
          <cell r="O39">
            <v>12418</v>
          </cell>
          <cell r="P39" t="str">
            <v>x</v>
          </cell>
          <cell r="Q39" t="str">
            <v>Photo</v>
          </cell>
          <cell r="R39" t="str">
            <v>x</v>
          </cell>
          <cell r="U39" t="str">
            <v>x</v>
          </cell>
          <cell r="V39" t="str">
            <v>x</v>
          </cell>
          <cell r="Y39" t="str">
            <v>4493
7/6/18</v>
          </cell>
          <cell r="Z39">
            <v>8692.599999999999</v>
          </cell>
          <cell r="AB39" t="str">
            <v>T7/ 2019</v>
          </cell>
          <cell r="AE39" t="str">
            <v>T8/ 2019</v>
          </cell>
          <cell r="AF39" t="str">
            <v>T12/ 2019</v>
          </cell>
          <cell r="AG39">
            <v>2019</v>
          </cell>
          <cell r="AH39" t="str">
            <v>Đang tiến hành GPMB</v>
          </cell>
        </row>
        <row r="40">
          <cell r="B40" t="str">
            <v>Đang lập, trình thẩm định dự án đầu tư</v>
          </cell>
          <cell r="C40">
            <v>0</v>
          </cell>
          <cell r="D40" t="str">
            <v>Yên Thường</v>
          </cell>
          <cell r="E40">
            <v>0</v>
          </cell>
          <cell r="F40">
            <v>0</v>
          </cell>
          <cell r="G40" t="str">
            <v>TMB</v>
          </cell>
          <cell r="H40" t="str">
            <v>KHT</v>
          </cell>
          <cell r="I40">
            <v>12</v>
          </cell>
          <cell r="J40">
            <v>0</v>
          </cell>
          <cell r="K40">
            <v>0</v>
          </cell>
          <cell r="L40">
            <v>0</v>
          </cell>
          <cell r="M40">
            <v>0</v>
          </cell>
          <cell r="N40" t="str">
            <v> 3635
9/5/18</v>
          </cell>
          <cell r="O40">
            <v>0</v>
          </cell>
          <cell r="P40" t="str">
            <v>x</v>
          </cell>
          <cell r="Q40" t="str">
            <v>Photo</v>
          </cell>
          <cell r="R40" t="str">
            <v>x</v>
          </cell>
          <cell r="U40" t="str">
            <v>x</v>
          </cell>
          <cell r="V40" t="str">
            <v>x</v>
          </cell>
          <cell r="Y40" t="str">
            <v>4494
7/6/18</v>
          </cell>
          <cell r="Z40">
            <v>16374.4</v>
          </cell>
          <cell r="AA40">
            <v>0</v>
          </cell>
          <cell r="AB40" t="str">
            <v>T7/ 2019</v>
          </cell>
          <cell r="AE40" t="str">
            <v>T8/ 2019</v>
          </cell>
          <cell r="AF40" t="str">
            <v>T12/ 2019</v>
          </cell>
          <cell r="AG40" t="str">
            <v>x</v>
          </cell>
          <cell r="AH40" t="str">
            <v>Đang tiến hành GPMB</v>
          </cell>
        </row>
        <row r="41">
          <cell r="B41" t="str">
            <v>Đang lập, trình thẩm định quy hoạch TMB</v>
          </cell>
          <cell r="C41">
            <v>1</v>
          </cell>
          <cell r="D41" t="str">
            <v>Đình Xuyên
Yên Thường</v>
          </cell>
          <cell r="E41">
            <v>15528</v>
          </cell>
          <cell r="F41">
            <v>9316.8</v>
          </cell>
          <cell r="G41" t="str">
            <v>TMB</v>
          </cell>
          <cell r="H41" t="str">
            <v>KHT</v>
          </cell>
          <cell r="I41">
            <v>12</v>
          </cell>
          <cell r="J41">
            <v>111801.59999999999</v>
          </cell>
          <cell r="K41">
            <v>37267.2</v>
          </cell>
          <cell r="L41">
            <v>74534.4</v>
          </cell>
          <cell r="M41">
            <v>0</v>
          </cell>
          <cell r="N41" t="str">
            <v>3638
9/5/18</v>
          </cell>
          <cell r="O41">
            <v>17200</v>
          </cell>
          <cell r="P41" t="str">
            <v>x</v>
          </cell>
          <cell r="Q41" t="str">
            <v>Photo</v>
          </cell>
          <cell r="R41" t="str">
            <v>x</v>
          </cell>
          <cell r="U41" t="str">
            <v>x</v>
          </cell>
          <cell r="V41" t="str">
            <v>x</v>
          </cell>
          <cell r="Y41" t="str">
            <v>4491
7/6/18
1949
7/3/19</v>
          </cell>
          <cell r="Z41">
            <v>16795.1</v>
          </cell>
          <cell r="AA41">
            <v>16795.1</v>
          </cell>
          <cell r="AB41" t="str">
            <v>T7/ 2019</v>
          </cell>
          <cell r="AE41" t="str">
            <v>T8/ 2019</v>
          </cell>
          <cell r="AF41" t="str">
            <v>T12/ 2019</v>
          </cell>
          <cell r="AH41" t="str">
            <v>Đang xin chỉ lệnh căm mốc, đạc cắm mốc GPMB</v>
          </cell>
        </row>
        <row r="42">
          <cell r="B42" t="str">
            <v>Giải phóng mặt bằng, tạo quỹ đất sạch phục vụ đấu giá quyền sử dụng đất các ô đất trục đường 179, xã Kiêu Kỵ, huyện Gia Lâm </v>
          </cell>
          <cell r="C42">
            <v>1</v>
          </cell>
          <cell r="D42" t="str">
            <v>Kiêu Kỵ</v>
          </cell>
          <cell r="E42">
            <v>15528</v>
          </cell>
          <cell r="F42">
            <v>9316.8</v>
          </cell>
          <cell r="G42" t="str">
            <v>TMB</v>
          </cell>
          <cell r="H42" t="str">
            <v>KHT</v>
          </cell>
          <cell r="I42">
            <v>12</v>
          </cell>
          <cell r="J42">
            <v>111801.59999999999</v>
          </cell>
          <cell r="K42">
            <v>37267.2</v>
          </cell>
          <cell r="L42">
            <v>74534.4</v>
          </cell>
          <cell r="M42">
            <v>0</v>
          </cell>
          <cell r="N42" t="str">
            <v>2150
8/2/18
</v>
          </cell>
          <cell r="O42">
            <v>17200</v>
          </cell>
          <cell r="P42" t="str">
            <v>x</v>
          </cell>
          <cell r="Q42" t="str">
            <v>x</v>
          </cell>
          <cell r="R42" t="str">
            <v>x</v>
          </cell>
          <cell r="T42" t="str">
            <v>T2/ 2019</v>
          </cell>
          <cell r="U42" t="str">
            <v>T3/ 2019</v>
          </cell>
          <cell r="V42" t="str">
            <v>T4/ 2019</v>
          </cell>
          <cell r="W42" t="str">
            <v>x</v>
          </cell>
          <cell r="X42" t="str">
            <v>x</v>
          </cell>
          <cell r="Y42" t="str">
            <v>T10/
2018</v>
          </cell>
          <cell r="Z42">
            <v>0</v>
          </cell>
          <cell r="AA42">
            <v>16795.1</v>
          </cell>
          <cell r="AB42" t="str">
            <v>T5/ 2019</v>
          </cell>
          <cell r="AC42" t="str">
            <v>T8/ 2019</v>
          </cell>
          <cell r="AF42" t="str">
            <v>T9/ 2019</v>
          </cell>
          <cell r="AG42" t="str">
            <v>T12/ 2019</v>
          </cell>
          <cell r="AH42" t="str">
            <v>x</v>
          </cell>
          <cell r="AI42"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row>
        <row r="43">
          <cell r="B43" t="str">
            <v>Có QĐ PD CTĐT và TTQH; đang xin  chỉ giới đường đỏ và xác định ranh giới</v>
          </cell>
          <cell r="C43">
            <v>34</v>
          </cell>
          <cell r="E43">
            <v>892436</v>
          </cell>
          <cell r="F43">
            <v>480404</v>
          </cell>
          <cell r="J43">
            <v>3203184</v>
          </cell>
          <cell r="K43">
            <v>0</v>
          </cell>
          <cell r="L43">
            <v>1601592</v>
          </cell>
          <cell r="M43">
            <v>1601592</v>
          </cell>
          <cell r="O43">
            <v>1452057.739</v>
          </cell>
          <cell r="Z43">
            <v>16795.1</v>
          </cell>
          <cell r="AA43">
            <v>1452057.739</v>
          </cell>
        </row>
        <row r="44">
          <cell r="B44" t="str">
            <v>Giải phóng mặt bằng tạo quỹ đất theo quy hoạch khu đất DX1, DX2, DX3 xã Đặng Xá, huyện Gia Lâm</v>
          </cell>
          <cell r="C44">
            <v>1</v>
          </cell>
          <cell r="D44" t="str">
            <v>Đặng Xá</v>
          </cell>
          <cell r="E44">
            <v>45500</v>
          </cell>
          <cell r="F44">
            <v>22750</v>
          </cell>
          <cell r="G44" t="str">
            <v>TMB</v>
          </cell>
          <cell r="H44" t="str">
            <v>KHT</v>
          </cell>
          <cell r="I44">
            <v>6</v>
          </cell>
          <cell r="J44">
            <v>136500</v>
          </cell>
          <cell r="K44">
            <v>37267.2</v>
          </cell>
          <cell r="L44">
            <v>68250</v>
          </cell>
          <cell r="M44">
            <v>68250</v>
          </cell>
          <cell r="N44" t="str">
            <v>10967
26/12/18</v>
          </cell>
          <cell r="O44">
            <v>57659</v>
          </cell>
          <cell r="P44" t="str">
            <v>109/QLĐT-QH
30//11/2018</v>
          </cell>
          <cell r="Q44" t="str">
            <v>T4/ 2019</v>
          </cell>
          <cell r="R44" t="str">
            <v>T4/ 2019</v>
          </cell>
          <cell r="T44" t="str">
            <v>T5/ 2019</v>
          </cell>
          <cell r="U44" t="str">
            <v>T7/ 2019</v>
          </cell>
          <cell r="V44" t="str">
            <v>T8/ 2019</v>
          </cell>
          <cell r="W44" t="str">
            <v>T9/ 2019</v>
          </cell>
          <cell r="X44" t="str">
            <v>T9/ 2019</v>
          </cell>
          <cell r="Y44" t="str">
            <v>T10/ 2019</v>
          </cell>
          <cell r="Z44">
            <v>16795.1</v>
          </cell>
          <cell r="AA44">
            <v>57659</v>
          </cell>
          <cell r="AB44" t="str">
            <v>T12/ 2019</v>
          </cell>
          <cell r="AC44" t="str">
            <v>T6/ 2020</v>
          </cell>
          <cell r="AE44" t="str">
            <v>T9/ 2019</v>
          </cell>
          <cell r="AF44" t="str">
            <v>T7/ 2020</v>
          </cell>
          <cell r="AG44" t="str">
            <v>T11/ 2020</v>
          </cell>
          <cell r="AH44"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cell r="AI44" t="str">
            <v>Đã phê duyệt Chủ trương đầu tư, đang xác định ranh giới. Có kết quẩ thẩm bản đạc và xin chỉ giới tháng 4.
Về phương án quy hoạch TMB: Đã phối hợp với tư vấn dự kiến TMB</v>
          </cell>
        </row>
        <row r="45">
          <cell r="B45" t="str">
            <v>Giải phóng mặt bằng tạo quỹ đất theo quy hoạch khu đất DX4, DX5 xã Đặng Xá, huyện Gia Lâm</v>
          </cell>
          <cell r="C45">
            <v>1</v>
          </cell>
          <cell r="D45" t="str">
            <v>Đặng Xá</v>
          </cell>
          <cell r="E45">
            <v>34400</v>
          </cell>
          <cell r="F45">
            <v>17200</v>
          </cell>
          <cell r="G45" t="str">
            <v>TMB</v>
          </cell>
          <cell r="H45" t="str">
            <v>KHT</v>
          </cell>
          <cell r="I45">
            <v>6</v>
          </cell>
          <cell r="J45">
            <v>103200</v>
          </cell>
          <cell r="K45">
            <v>0</v>
          </cell>
          <cell r="L45">
            <v>51600</v>
          </cell>
          <cell r="M45">
            <v>51600</v>
          </cell>
          <cell r="N45" t="str">
            <v>10966
26/12/18</v>
          </cell>
          <cell r="O45">
            <v>43680</v>
          </cell>
          <cell r="P45" t="str">
            <v>105/QLĐT-QH
30//11/2018</v>
          </cell>
          <cell r="Q45" t="str">
            <v>T4/ 2019</v>
          </cell>
          <cell r="R45" t="str">
            <v>T4/ 2019</v>
          </cell>
          <cell r="T45" t="str">
            <v>T5/ 2019</v>
          </cell>
          <cell r="U45" t="str">
            <v>T7/ 2019</v>
          </cell>
          <cell r="V45" t="str">
            <v>T8/ 2019</v>
          </cell>
          <cell r="W45" t="str">
            <v>T9/ 2019</v>
          </cell>
          <cell r="X45" t="str">
            <v>T9/ 2019</v>
          </cell>
          <cell r="Y45" t="str">
            <v>T10/ 2019</v>
          </cell>
          <cell r="Z45">
            <v>1507980.739</v>
          </cell>
          <cell r="AA45">
            <v>43680</v>
          </cell>
          <cell r="AB45" t="str">
            <v>T12/ 2019</v>
          </cell>
          <cell r="AC45" t="str">
            <v>T6/ 2020</v>
          </cell>
          <cell r="AF45" t="str">
            <v>T7/ 2020</v>
          </cell>
          <cell r="AG45" t="str">
            <v>T11/ 2020</v>
          </cell>
          <cell r="AI45" t="str">
            <v>Đã phê duyệt Chủ trương đầu tư, đang xác định ranh giới. Có kết quẩ thẩm bản đạc và xin chỉ giới tháng 4.
Về phương án quy hoạch TMB: Đã phối hợp với tư vấn dự kiến TMB</v>
          </cell>
        </row>
        <row r="46">
          <cell r="B46" t="str">
            <v>Giải phóng mặt bằng tạo quỹ đất theo quy hoạch khu đất PD1, PD2, PD3 xã Phù Đổng, huyện Gia Lâm</v>
          </cell>
          <cell r="C46">
            <v>1</v>
          </cell>
          <cell r="D46" t="str">
            <v>Phù Đổng</v>
          </cell>
          <cell r="E46">
            <v>25400</v>
          </cell>
          <cell r="F46">
            <v>23550</v>
          </cell>
          <cell r="G46" t="str">
            <v>TMB</v>
          </cell>
          <cell r="H46" t="str">
            <v>KHT</v>
          </cell>
          <cell r="I46">
            <v>8</v>
          </cell>
          <cell r="J46">
            <v>188400</v>
          </cell>
          <cell r="L46">
            <v>94200</v>
          </cell>
          <cell r="M46">
            <v>94200</v>
          </cell>
          <cell r="N46" t="str">
            <v>10384
11/12/18</v>
          </cell>
          <cell r="O46">
            <v>32682</v>
          </cell>
          <cell r="P46" t="str">
            <v>124/QLĐT-QH
7/2/2018</v>
          </cell>
          <cell r="Q46" t="str">
            <v>T4/ 2019</v>
          </cell>
          <cell r="R46" t="str">
            <v>T4/ 2019</v>
          </cell>
          <cell r="T46" t="str">
            <v>T5/ 2019</v>
          </cell>
          <cell r="U46" t="str">
            <v>T7/ 2019</v>
          </cell>
          <cell r="V46" t="str">
            <v>T8/ 2019</v>
          </cell>
          <cell r="W46" t="str">
            <v>T9/ 2019</v>
          </cell>
          <cell r="X46" t="str">
            <v>T9/ 2019</v>
          </cell>
          <cell r="Y46" t="str">
            <v>T10/ 2019</v>
          </cell>
          <cell r="Z46">
            <v>57659</v>
          </cell>
          <cell r="AA46">
            <v>32682</v>
          </cell>
          <cell r="AB46" t="str">
            <v>T12/ 2019</v>
          </cell>
          <cell r="AC46" t="str">
            <v>T6/ 2020</v>
          </cell>
          <cell r="AE46" t="str">
            <v>T7/ 2020</v>
          </cell>
          <cell r="AF46" t="str">
            <v>T7/ 2020</v>
          </cell>
          <cell r="AG46" t="str">
            <v>T11/ 2020</v>
          </cell>
          <cell r="AH46" t="str">
            <v>Đã phê duyệt Chủ trương đầu tư, đang xác định ranh giới. Có kết quẩ thẩm bản đạc và xin chỉ giới tháng 4.
Về phương án quy hoạch TMB: Đã phối hợp với tư vấn dự kiến TMB</v>
          </cell>
          <cell r="AI46" t="str">
            <v>Đã phê duyệt Chủ trương đầu tư, đang xác định ranh giới. Có kết quẩ thẩm bản đạc và xin chỉ giới tháng 4.
Về phương án quy hoạch TMB: Đã phối hợp với tư vấn dự kiến TMB</v>
          </cell>
        </row>
        <row r="47">
          <cell r="B47" t="str">
            <v>Giải phóng mặt bằng tạo quỹ đất theo quy hoạch khu đất PD4 xã Phù Đổng, huyện Gia Lâm</v>
          </cell>
          <cell r="C47">
            <v>1</v>
          </cell>
          <cell r="D47" t="str">
            <v>Phù Đổng</v>
          </cell>
          <cell r="E47">
            <v>34800</v>
          </cell>
          <cell r="F47">
            <v>24360</v>
          </cell>
          <cell r="G47" t="str">
            <v>TMB</v>
          </cell>
          <cell r="H47" t="str">
            <v>KHT</v>
          </cell>
          <cell r="I47">
            <v>8</v>
          </cell>
          <cell r="J47">
            <v>194880</v>
          </cell>
          <cell r="L47">
            <v>97440</v>
          </cell>
          <cell r="M47">
            <v>97440</v>
          </cell>
          <cell r="N47" t="str">
            <v>10957
26/12/18</v>
          </cell>
          <cell r="O47">
            <v>44297</v>
          </cell>
          <cell r="P47" t="str">
            <v>124/QLĐT-QH
7/2/2018</v>
          </cell>
          <cell r="Q47" t="str">
            <v>T4/ 2019</v>
          </cell>
          <cell r="R47" t="str">
            <v>T4/ 2019</v>
          </cell>
          <cell r="T47" t="str">
            <v>T5/ 2019</v>
          </cell>
          <cell r="U47" t="str">
            <v>T7/ 2019</v>
          </cell>
          <cell r="V47" t="str">
            <v>T8/ 2019</v>
          </cell>
          <cell r="W47" t="str">
            <v>T9/ 2019</v>
          </cell>
          <cell r="X47" t="str">
            <v>T9/ 2019</v>
          </cell>
          <cell r="Y47" t="str">
            <v>T10/ 2019</v>
          </cell>
          <cell r="Z47">
            <v>43680</v>
          </cell>
          <cell r="AA47">
            <v>44297</v>
          </cell>
          <cell r="AB47" t="str">
            <v>T12/ 2019</v>
          </cell>
          <cell r="AC47" t="str">
            <v>T6/ 2020</v>
          </cell>
          <cell r="AE47" t="str">
            <v>T7/ 2020</v>
          </cell>
          <cell r="AF47" t="str">
            <v>T7/ 2020</v>
          </cell>
          <cell r="AG47" t="str">
            <v>T11/ 2020</v>
          </cell>
          <cell r="AH47" t="str">
            <v>Đã phê duyệt Chủ trương đầu tư, đang xác định ranh giới. Có kết quẩ thẩm bản đạc và xin chỉ giới tháng 4.
Về phương án quy hoạch TMB: Đã phối hợp với tư vấn dự kiến TMB</v>
          </cell>
          <cell r="AI47" t="str">
            <v>Đã phê duyệt Chủ trương đầu tư, đang xác định ranh giới. Có kết quẩ thẩm bản đạc và xin chỉ giới tháng 4.
Về phương án quy hoạch TMB: Đã phối hợp với tư vấn dự kiến TMB</v>
          </cell>
        </row>
        <row r="48">
          <cell r="B48" t="str">
            <v>Giải phóng mặt bằng tạo quỹ đất theo quy hoạch khu đất PD5 xã Phù Đổng, huyện Gia Lâm</v>
          </cell>
          <cell r="C48">
            <v>1</v>
          </cell>
          <cell r="D48" t="str">
            <v>Phù Đổng</v>
          </cell>
          <cell r="E48">
            <v>37700</v>
          </cell>
          <cell r="F48">
            <v>14400</v>
          </cell>
          <cell r="G48" t="str">
            <v>TMB</v>
          </cell>
          <cell r="H48" t="str">
            <v>KHT</v>
          </cell>
          <cell r="I48">
            <v>8</v>
          </cell>
          <cell r="J48">
            <v>115200</v>
          </cell>
          <cell r="L48">
            <v>57600</v>
          </cell>
          <cell r="M48">
            <v>57600</v>
          </cell>
          <cell r="N48" t="str">
            <v>10958
26/12/18</v>
          </cell>
          <cell r="O48">
            <v>47715</v>
          </cell>
          <cell r="P48" t="str">
            <v>124/QLĐT-QH
7/2/2018</v>
          </cell>
          <cell r="Q48" t="str">
            <v>T4/ 2019</v>
          </cell>
          <cell r="R48" t="str">
            <v>T4/ 2019</v>
          </cell>
          <cell r="T48" t="str">
            <v>T5/ 2019</v>
          </cell>
          <cell r="U48" t="str">
            <v>T7/ 2019</v>
          </cell>
          <cell r="V48" t="str">
            <v>T8/ 2019</v>
          </cell>
          <cell r="W48" t="str">
            <v>T9/ 2019</v>
          </cell>
          <cell r="X48" t="str">
            <v>T9/ 2019</v>
          </cell>
          <cell r="Y48" t="str">
            <v>T10/ 2019</v>
          </cell>
          <cell r="Z48">
            <v>32682</v>
          </cell>
          <cell r="AA48">
            <v>47715</v>
          </cell>
          <cell r="AB48" t="str">
            <v>T12/ 2019</v>
          </cell>
          <cell r="AC48" t="str">
            <v>T6/ 2020</v>
          </cell>
          <cell r="AE48" t="str">
            <v>T7/ 2020</v>
          </cell>
          <cell r="AF48" t="str">
            <v>T7/ 2020</v>
          </cell>
          <cell r="AG48" t="str">
            <v>T11/ 2020</v>
          </cell>
          <cell r="AH48" t="str">
            <v>Đã phê duyệt Chủ trương đầu tư, đang xác định ranh giới. Có kết quẩ thẩm bản đạc và xin chỉ giới tháng 4.
Về phương án quy hoạch TMB: Đã phối hợp với tư vấn dự kiến TMB</v>
          </cell>
          <cell r="AI48" t="str">
            <v>Đã phê duyệt Chủ trương đầu tư, đang xác định ranh giới. Có kết quẩ thẩm bản đạc và xin chỉ giới tháng 4.
Về phương án quy hoạch TMB: Đã phối hợp với tư vấn dự kiến TMB</v>
          </cell>
        </row>
        <row r="49">
          <cell r="B49" t="str">
            <v>Giải phóng mặt bằng, xây dựng hạ tầng khung theo quy hoạch khu đất DT1 xã Đa Tốn, huyện Gia Lâm</v>
          </cell>
          <cell r="C49">
            <v>1</v>
          </cell>
          <cell r="D49" t="str">
            <v>Đa Tốn</v>
          </cell>
          <cell r="E49">
            <v>19400</v>
          </cell>
          <cell r="F49">
            <v>9700</v>
          </cell>
          <cell r="G49" t="str">
            <v>TMB</v>
          </cell>
          <cell r="H49" t="str">
            <v>HT</v>
          </cell>
          <cell r="I49">
            <v>10</v>
          </cell>
          <cell r="J49">
            <v>97000</v>
          </cell>
          <cell r="L49">
            <v>48500</v>
          </cell>
          <cell r="M49">
            <v>48500</v>
          </cell>
          <cell r="N49" t="str">
            <v>13/NQ-HĐND
14/12/18</v>
          </cell>
          <cell r="O49">
            <v>43576</v>
          </cell>
          <cell r="P49" t="str">
            <v>97/QLĐT-QH
23//11/2018</v>
          </cell>
          <cell r="Q49" t="str">
            <v>T4/ 2019</v>
          </cell>
          <cell r="R49" t="str">
            <v>T4/ 2019</v>
          </cell>
          <cell r="T49" t="str">
            <v>T5/ 2019</v>
          </cell>
          <cell r="U49" t="str">
            <v>T7/ 2019</v>
          </cell>
          <cell r="V49" t="str">
            <v>T8/ 2019</v>
          </cell>
          <cell r="W49" t="str">
            <v>T9/ 2019</v>
          </cell>
          <cell r="X49" t="str">
            <v>T9/ 2019</v>
          </cell>
          <cell r="Y49" t="str">
            <v>T10/ 2019</v>
          </cell>
          <cell r="Z49">
            <v>44297</v>
          </cell>
          <cell r="AA49">
            <v>43576</v>
          </cell>
          <cell r="AB49" t="str">
            <v>T12/ 2019</v>
          </cell>
          <cell r="AC49" t="str">
            <v>T5/ 2020</v>
          </cell>
          <cell r="AD49" t="str">
            <v>T5/ 2020</v>
          </cell>
          <cell r="AE49" t="str">
            <v>T9/ 2020</v>
          </cell>
          <cell r="AF49" t="str">
            <v>T7/ 2020</v>
          </cell>
          <cell r="AG49" t="str">
            <v>T11/ 2020</v>
          </cell>
          <cell r="AH49" t="str">
            <v>Đã phê duyệt Chủ trương đầu tư, đang xác định ranh giới. Có kết quẩ thẩm bản đạc và xin chỉ giới tháng 4.
Về phương án quy hoạch TMB: Đã phối hợp với tư vấn dự kiến TMB</v>
          </cell>
          <cell r="AI49" t="str">
            <v>Đã phê duyệt Chủ trương đầu tư, đang xác định ranh giới. Có kết quẩ thẩm bản đạc và xin chỉ giới tháng 4.
Về phương án quy hoạch TMB: Đã phối hợp với tư vấn dự kiến TMB</v>
          </cell>
        </row>
        <row r="50">
          <cell r="B50" t="str">
            <v>Giải phóng mặt bằng, xây dựng hạ tầng khung theo quy hoạch khu đất DT2 xã Đa Tốn, huyện Gia Lâm</v>
          </cell>
          <cell r="C50">
            <v>1</v>
          </cell>
          <cell r="D50" t="str">
            <v>Đa Tốn</v>
          </cell>
          <cell r="E50">
            <v>33500</v>
          </cell>
          <cell r="F50">
            <v>16750</v>
          </cell>
          <cell r="G50" t="str">
            <v>TMB</v>
          </cell>
          <cell r="H50" t="str">
            <v>HT</v>
          </cell>
          <cell r="I50">
            <v>10</v>
          </cell>
          <cell r="J50">
            <v>167500</v>
          </cell>
          <cell r="L50">
            <v>83750</v>
          </cell>
          <cell r="M50">
            <v>83750</v>
          </cell>
          <cell r="N50" t="str">
            <v>13/NQ-HĐND
14/12/18</v>
          </cell>
          <cell r="O50">
            <v>64780</v>
          </cell>
          <cell r="P50" t="str">
            <v>97/QLĐT-QH
23//11/2018</v>
          </cell>
          <cell r="Q50" t="str">
            <v>T4/ 2019</v>
          </cell>
          <cell r="R50" t="str">
            <v>T4/ 2019</v>
          </cell>
          <cell r="T50" t="str">
            <v>T5/ 2019</v>
          </cell>
          <cell r="U50" t="str">
            <v>T7/ 2019</v>
          </cell>
          <cell r="V50" t="str">
            <v>T8/ 2019</v>
          </cell>
          <cell r="W50" t="str">
            <v>T9/ 2019</v>
          </cell>
          <cell r="X50" t="str">
            <v>T9/ 2019</v>
          </cell>
          <cell r="Y50" t="str">
            <v>T10/ 2019</v>
          </cell>
          <cell r="Z50">
            <v>47715</v>
          </cell>
          <cell r="AA50">
            <v>64780</v>
          </cell>
          <cell r="AB50" t="str">
            <v>T12/ 2019</v>
          </cell>
          <cell r="AC50" t="str">
            <v>T5/ 2020</v>
          </cell>
          <cell r="AD50" t="str">
            <v>T5/ 2020</v>
          </cell>
          <cell r="AE50" t="str">
            <v>T9/ 2020</v>
          </cell>
          <cell r="AF50" t="str">
            <v>T7/ 2020</v>
          </cell>
          <cell r="AG50" t="str">
            <v>T11/ 2020</v>
          </cell>
          <cell r="AH50" t="str">
            <v>Đã phê duyệt Chủ trương đầu tư, đang xác định ranh giới. Có kết quẩ thẩm bản đạc và xin chỉ giới tháng 4.
Về phương án quy hoạch TMB: Đã phối hợp với tư vấn dự kiến TMB</v>
          </cell>
          <cell r="AI50" t="str">
            <v>Đã phê duyệt Chủ trương đầu tư, đang xác định ranh giới. Có kết quẩ thẩm bản đạc và xin chỉ giới tháng 4.
Về phương án quy hoạch TMB: Đã phối hợp với tư vấn dự kiến TMB</v>
          </cell>
        </row>
        <row r="51">
          <cell r="B51" t="str">
            <v>Giải phóng mặt bằng, xây dựng hạ tầng khung theo quy hoạch khu đất DD1, DD2 xã Đông Dư, huyện Gia Lâm</v>
          </cell>
          <cell r="C51">
            <v>1</v>
          </cell>
          <cell r="D51" t="str">
            <v>Đông Dư</v>
          </cell>
          <cell r="E51">
            <v>13200</v>
          </cell>
          <cell r="F51">
            <v>7993</v>
          </cell>
          <cell r="G51" t="str">
            <v>TMB</v>
          </cell>
          <cell r="H51" t="str">
            <v>HT</v>
          </cell>
          <cell r="I51">
            <v>12</v>
          </cell>
          <cell r="J51">
            <v>95916</v>
          </cell>
          <cell r="L51">
            <v>47958</v>
          </cell>
          <cell r="M51">
            <v>47958</v>
          </cell>
          <cell r="N51" t="str">
            <v>10291
7/12/18</v>
          </cell>
          <cell r="O51">
            <v>31267</v>
          </cell>
          <cell r="P51" t="str">
            <v>98/QLĐT-QH
23//11/2018</v>
          </cell>
          <cell r="Q51" t="str">
            <v>T4/ 2019</v>
          </cell>
          <cell r="R51" t="str">
            <v>T4/ 2019</v>
          </cell>
          <cell r="T51" t="str">
            <v>T5/ 2019</v>
          </cell>
          <cell r="U51" t="str">
            <v>T7/ 2019</v>
          </cell>
          <cell r="V51" t="str">
            <v>T8/ 2019</v>
          </cell>
          <cell r="W51" t="str">
            <v>T9/ 2019</v>
          </cell>
          <cell r="X51" t="str">
            <v>T9/ 2019</v>
          </cell>
          <cell r="Y51" t="str">
            <v>T10/ 2019</v>
          </cell>
          <cell r="Z51">
            <v>43576</v>
          </cell>
          <cell r="AA51">
            <v>31267</v>
          </cell>
          <cell r="AB51" t="str">
            <v>T12/ 2019</v>
          </cell>
          <cell r="AC51" t="str">
            <v>T5/ 2020</v>
          </cell>
          <cell r="AD51" t="str">
            <v>T5/ 2020</v>
          </cell>
          <cell r="AE51" t="str">
            <v>T9/ 2020</v>
          </cell>
          <cell r="AF51" t="str">
            <v>T7/ 2020</v>
          </cell>
          <cell r="AG51" t="str">
            <v>T11/ 2020</v>
          </cell>
          <cell r="AH51" t="str">
            <v>Đã phê duyệt Chủ trương đầu tư, đang xác định ranh giới. Có kết quẩ thẩm bản đạc và xin chỉ giới tháng 4.
Về phương án quy hoạch TMB: Đã phối hợp với tư vấn dự kiến TMB</v>
          </cell>
          <cell r="AI51" t="str">
            <v>Đã phê duyệt Chủ trương đầu tư, đang xác định ranh giới. Đang thẩm định bản đạc, đã dự kiến chỉ giới (tháng 4 có CGDD)
</v>
          </cell>
        </row>
        <row r="52">
          <cell r="B52" t="str">
            <v>Giải phóng mặt bằng, xây dựng hạ tầng khung ô đất theo quy hoạch khu đất DQ2, DQ3 xã Dương Quang, huyện Gia Lâm</v>
          </cell>
          <cell r="C52">
            <v>1</v>
          </cell>
          <cell r="D52" t="str">
            <v>Dương Quang</v>
          </cell>
          <cell r="E52">
            <v>40300</v>
          </cell>
          <cell r="F52">
            <v>20150</v>
          </cell>
          <cell r="G52" t="str">
            <v>TMB</v>
          </cell>
          <cell r="H52" t="str">
            <v>HT</v>
          </cell>
          <cell r="I52">
            <v>8</v>
          </cell>
          <cell r="J52">
            <v>161200</v>
          </cell>
          <cell r="L52">
            <v>80600</v>
          </cell>
          <cell r="M52">
            <v>80600</v>
          </cell>
          <cell r="N52" t="str">
            <v>13/NQ-HĐND
14/12/18</v>
          </cell>
          <cell r="O52">
            <v>85199</v>
          </cell>
          <cell r="P52" t="str">
            <v>119/QLĐT-QH
30//11/2018</v>
          </cell>
          <cell r="Q52" t="str">
            <v>T4/ 2019</v>
          </cell>
          <cell r="R52" t="str">
            <v>T4/ 2019</v>
          </cell>
          <cell r="T52" t="str">
            <v>T5/ 2019</v>
          </cell>
          <cell r="U52" t="str">
            <v>T7/ 2019</v>
          </cell>
          <cell r="V52" t="str">
            <v>T8/ 2019</v>
          </cell>
          <cell r="W52" t="str">
            <v>T9/ 2019</v>
          </cell>
          <cell r="X52" t="str">
            <v>T9/ 2019</v>
          </cell>
          <cell r="Y52" t="str">
            <v>T10/ 2019</v>
          </cell>
          <cell r="Z52">
            <v>64780</v>
          </cell>
          <cell r="AA52">
            <v>85199</v>
          </cell>
          <cell r="AB52" t="str">
            <v>T12/ 2019</v>
          </cell>
          <cell r="AC52" t="str">
            <v>T5/ 2020</v>
          </cell>
          <cell r="AD52" t="str">
            <v>T5/ 2020</v>
          </cell>
          <cell r="AE52" t="str">
            <v>T9/ 2020</v>
          </cell>
          <cell r="AF52" t="str">
            <v>T7/ 2020</v>
          </cell>
          <cell r="AG52" t="str">
            <v>T11/ 2020</v>
          </cell>
          <cell r="AH52" t="str">
            <v>Đã phê duyệt Chủ trương đầu tư, đang xác định ranh giới. Có kết quẩ thẩm bản đạc và xin chỉ giới tháng 4.
Về phương án quy hoạch TMB: Đã phối hợp với tư vấn dự kiến TMB</v>
          </cell>
          <cell r="AI52" t="str">
            <v>Đã phê duyệt Chủ trương đầu tư, đang xác định ranh giới. Có kết quẩ thẩm bản đạc và xin chỉ giới tháng 4.
Về phương án quy hoạch TMB: Đã phối hợp với tư vấn dự kiến TMB</v>
          </cell>
        </row>
        <row r="53">
          <cell r="B53" t="str">
            <v>Giải phóng mặt bằng, xây dựng hạ tầng khung ô đất theo quy hoạch khu đất DQ4 xã Dương Quang, huyện Gia Lâm</v>
          </cell>
          <cell r="C53">
            <v>1</v>
          </cell>
          <cell r="D53" t="str">
            <v>Dương Quang</v>
          </cell>
          <cell r="E53">
            <v>29600</v>
          </cell>
          <cell r="F53">
            <v>14800</v>
          </cell>
          <cell r="G53" t="str">
            <v>TMB</v>
          </cell>
          <cell r="H53" t="str">
            <v>HT</v>
          </cell>
          <cell r="I53">
            <v>8</v>
          </cell>
          <cell r="J53">
            <v>118400</v>
          </cell>
          <cell r="L53">
            <v>59200</v>
          </cell>
          <cell r="M53">
            <v>59200</v>
          </cell>
          <cell r="N53" t="str">
            <v>13/NQ-HĐND
14/12/18</v>
          </cell>
          <cell r="O53">
            <v>60682</v>
          </cell>
          <cell r="P53" t="str">
            <v>118/QLĐT-QH
30//11/2018</v>
          </cell>
          <cell r="Q53" t="str">
            <v>T4/ 2019</v>
          </cell>
          <cell r="R53" t="str">
            <v>T4/ 2019</v>
          </cell>
          <cell r="T53" t="str">
            <v>T5/ 2019</v>
          </cell>
          <cell r="U53" t="str">
            <v>T7/ 2019</v>
          </cell>
          <cell r="V53" t="str">
            <v>T8/ 2019</v>
          </cell>
          <cell r="W53" t="str">
            <v>T9/ 2019</v>
          </cell>
          <cell r="X53" t="str">
            <v>T9/ 2019</v>
          </cell>
          <cell r="Y53" t="str">
            <v>T10/ 2019</v>
          </cell>
          <cell r="Z53">
            <v>31267</v>
          </cell>
          <cell r="AA53">
            <v>60682</v>
          </cell>
          <cell r="AB53" t="str">
            <v>T12/ 2019</v>
          </cell>
          <cell r="AC53" t="str">
            <v>T5/ 2020</v>
          </cell>
          <cell r="AD53" t="str">
            <v>T5/ 2020</v>
          </cell>
          <cell r="AE53" t="str">
            <v>T9/ 2020</v>
          </cell>
          <cell r="AF53" t="str">
            <v>T7/ 2020</v>
          </cell>
          <cell r="AG53" t="str">
            <v>T11/ 2020</v>
          </cell>
          <cell r="AH53" t="str">
            <v>Đã phê duyệt Chủ trương đầu tư, đang xác định ranh giới. Đang thẩm định bản đạc, đã dự kiến chỉ giới (tháng 4 có CGDD)
</v>
          </cell>
          <cell r="AI53" t="str">
            <v>Đã phê duyệt Chủ trương đầu tư, đang xác định ranh giới. Có kết quẩ thẩm bản đạc và xin chỉ giới tháng 4.
Về phương án quy hoạch TMB: Đã phối hợp với tư vấn dự kiến TMB</v>
          </cell>
        </row>
        <row r="54">
          <cell r="B54" t="str">
            <v>Giải phóng mặt bằng tạo quỹ đất theo quy hoạch khu đất TD, thôn Trung Dương, xã Kiêu Kỵ, huyện Gia Lâm, Thành phố Hà Nội</v>
          </cell>
          <cell r="C54">
            <v>1</v>
          </cell>
          <cell r="D54" t="str">
            <v>Kiêu Kỵ</v>
          </cell>
          <cell r="E54">
            <v>24000</v>
          </cell>
          <cell r="F54">
            <v>7350</v>
          </cell>
          <cell r="G54" t="str">
            <v>TMB</v>
          </cell>
          <cell r="H54" t="str">
            <v>KHT</v>
          </cell>
          <cell r="I54">
            <v>10</v>
          </cell>
          <cell r="J54">
            <v>73500</v>
          </cell>
          <cell r="L54">
            <v>36750</v>
          </cell>
          <cell r="M54">
            <v>36750</v>
          </cell>
          <cell r="N54" t="str">
            <v>9966
21/11/18</v>
          </cell>
          <cell r="O54">
            <v>32116</v>
          </cell>
          <cell r="P54">
            <v>0</v>
          </cell>
          <cell r="Q54" t="str">
            <v>T4/ 2019</v>
          </cell>
          <cell r="R54" t="str">
            <v>T4/ 2019</v>
          </cell>
          <cell r="T54" t="str">
            <v>T5/ 2019</v>
          </cell>
          <cell r="U54" t="str">
            <v>T6/ 2019</v>
          </cell>
          <cell r="V54" t="str">
            <v>T8/ 2019</v>
          </cell>
          <cell r="W54" t="str">
            <v>T8/ 2019</v>
          </cell>
          <cell r="X54" t="str">
            <v>T9/ 2019</v>
          </cell>
          <cell r="Y54" t="str">
            <v>T10/ 2019</v>
          </cell>
          <cell r="Z54">
            <v>85199</v>
          </cell>
          <cell r="AA54">
            <v>32116</v>
          </cell>
          <cell r="AB54" t="str">
            <v>T12/ 2019</v>
          </cell>
          <cell r="AC54" t="str">
            <v>T4/ 2020</v>
          </cell>
          <cell r="AD54" t="str">
            <v>T9/ 2020</v>
          </cell>
          <cell r="AE54" t="str">
            <v>T7/ 2020</v>
          </cell>
          <cell r="AF54" t="str">
            <v>T5/ 2020</v>
          </cell>
          <cell r="AG54" t="str">
            <v>T9/ 2020</v>
          </cell>
          <cell r="AH54" t="str">
            <v>Đã phê duyệt Chủ trương đầu tư, đang xác định ranh giới. Có kết quẩ thẩm bản đạc và xin chỉ giới tháng 4.
Về phương án quy hoạch TMB: Đã phối hợp với tư vấn dự kiến TMB</v>
          </cell>
          <cell r="AI54"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5">
          <cell r="B55" t="str">
            <v>Giải phóng mặt bằng tạo quỹ đất theo quy hoạch khu đất KK, xã Kiêu Kỵ, huyện Gia Lâm, Thành phố Hà Nội</v>
          </cell>
          <cell r="C55">
            <v>1</v>
          </cell>
          <cell r="D55" t="str">
            <v>Kiêu Kỵ</v>
          </cell>
          <cell r="E55">
            <v>42000</v>
          </cell>
          <cell r="F55">
            <v>14699.999999999998</v>
          </cell>
          <cell r="G55" t="str">
            <v>TMB</v>
          </cell>
          <cell r="H55" t="str">
            <v>KHT</v>
          </cell>
          <cell r="I55">
            <v>10</v>
          </cell>
          <cell r="J55">
            <v>146999.99999999997</v>
          </cell>
          <cell r="L55">
            <v>73499.99999999999</v>
          </cell>
          <cell r="M55">
            <v>73499.99999999999</v>
          </cell>
          <cell r="N55" t="str">
            <v>10961
26/12/18</v>
          </cell>
          <cell r="O55">
            <v>53471</v>
          </cell>
          <cell r="P55">
            <v>0</v>
          </cell>
          <cell r="Q55" t="str">
            <v>T4/ 2019</v>
          </cell>
          <cell r="R55" t="str">
            <v>T4/ 2019</v>
          </cell>
          <cell r="T55" t="str">
            <v>T5/ 2019</v>
          </cell>
          <cell r="U55" t="str">
            <v>T6/ 2019</v>
          </cell>
          <cell r="V55" t="str">
            <v>T8/ 2019</v>
          </cell>
          <cell r="W55" t="str">
            <v>T8/ 2019</v>
          </cell>
          <cell r="X55" t="str">
            <v>T9/ 2019</v>
          </cell>
          <cell r="Y55" t="str">
            <v>T10/ 2019</v>
          </cell>
          <cell r="Z55">
            <v>60682</v>
          </cell>
          <cell r="AA55">
            <v>53471</v>
          </cell>
          <cell r="AB55" t="str">
            <v>T12/ 2019</v>
          </cell>
          <cell r="AC55" t="str">
            <v>T4/ 2020</v>
          </cell>
          <cell r="AD55" t="str">
            <v>T9/ 2020</v>
          </cell>
          <cell r="AE55" t="str">
            <v>T7/ 2020</v>
          </cell>
          <cell r="AF55" t="str">
            <v>T5/ 2020</v>
          </cell>
          <cell r="AG55" t="str">
            <v>T9/ 2020</v>
          </cell>
          <cell r="AH55" t="str">
            <v>Đã phê duyệt Chủ trương đầu tư, đang xác định ranh giới. Có kết quẩ thẩm bản đạc và xin chỉ giới tháng 4.
Về phương án quy hoạch TMB: Đã phối hợp với tư vấn dự kiến TMB</v>
          </cell>
          <cell r="AI55"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6">
          <cell r="B56" t="str">
            <v>Giải phóng mặt bằng tạo quỹ đất theo quy hoạch khu đất KK1, xã Kiêu Kỵ, huyện Gia Lâm</v>
          </cell>
          <cell r="C56">
            <v>1</v>
          </cell>
          <cell r="D56" t="str">
            <v>Kiêu Kỵ</v>
          </cell>
          <cell r="E56">
            <v>43600</v>
          </cell>
          <cell r="F56">
            <v>15259.999999999998</v>
          </cell>
          <cell r="G56" t="str">
            <v>TMB</v>
          </cell>
          <cell r="H56" t="str">
            <v>KHT</v>
          </cell>
          <cell r="I56">
            <v>10</v>
          </cell>
          <cell r="J56">
            <v>152599.99999999997</v>
          </cell>
          <cell r="L56">
            <v>76299.99999999999</v>
          </cell>
          <cell r="M56">
            <v>76299.99999999999</v>
          </cell>
          <cell r="N56" t="str">
            <v>10960
26/12/18</v>
          </cell>
          <cell r="O56">
            <v>57731</v>
          </cell>
          <cell r="P56">
            <v>0</v>
          </cell>
          <cell r="Q56" t="str">
            <v>T4/ 2019</v>
          </cell>
          <cell r="R56" t="str">
            <v>T4/ 2019</v>
          </cell>
          <cell r="T56" t="str">
            <v>T5/ 2019</v>
          </cell>
          <cell r="U56" t="str">
            <v>T6/ 2019</v>
          </cell>
          <cell r="V56" t="str">
            <v>T8/ 2019</v>
          </cell>
          <cell r="W56" t="str">
            <v>T8/ 2019</v>
          </cell>
          <cell r="X56" t="str">
            <v>T9/ 2019</v>
          </cell>
          <cell r="Y56" t="str">
            <v>T10/ 2019</v>
          </cell>
          <cell r="Z56">
            <v>32116</v>
          </cell>
          <cell r="AA56">
            <v>57731</v>
          </cell>
          <cell r="AB56" t="str">
            <v>T12/ 2019</v>
          </cell>
          <cell r="AC56" t="str">
            <v>T4/ 2020</v>
          </cell>
          <cell r="AE56" t="str">
            <v>T5/ 2020</v>
          </cell>
          <cell r="AF56" t="str">
            <v>T5/ 2020</v>
          </cell>
          <cell r="AG56" t="str">
            <v>T9/ 2020</v>
          </cell>
          <cell r="AH56"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6" t="str">
            <v>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v>
          </cell>
        </row>
        <row r="57">
          <cell r="B57" t="str">
            <v>Giải phóng mặt bằng theo quy hoạch khu đất CB, xã Cổ Bi, huyện Gia Lâm</v>
          </cell>
          <cell r="C57">
            <v>1</v>
          </cell>
          <cell r="D57" t="str">
            <v>Cổ Bi</v>
          </cell>
          <cell r="E57">
            <v>38000</v>
          </cell>
          <cell r="F57">
            <v>12509.999999999998</v>
          </cell>
          <cell r="G57" t="str">
            <v>TMB</v>
          </cell>
          <cell r="H57" t="str">
            <v>KHT</v>
          </cell>
          <cell r="I57">
            <v>12</v>
          </cell>
          <cell r="J57">
            <v>150119.99999999997</v>
          </cell>
          <cell r="L57">
            <v>75059.99999999999</v>
          </cell>
          <cell r="M57">
            <v>75059.99999999999</v>
          </cell>
          <cell r="N57" t="str">
            <v>10969
26/12/18</v>
          </cell>
          <cell r="O57">
            <v>47499</v>
          </cell>
          <cell r="P57" t="str">
            <v>113/QLĐT-QH
30//11/2018</v>
          </cell>
          <cell r="Q57" t="str">
            <v>T4/ 2019</v>
          </cell>
          <cell r="R57" t="str">
            <v>T4/ 2019</v>
          </cell>
          <cell r="T57" t="str">
            <v>T5/ 2019</v>
          </cell>
          <cell r="U57" t="str">
            <v>T6/ 2019</v>
          </cell>
          <cell r="V57" t="str">
            <v>T8/ 2019</v>
          </cell>
          <cell r="W57" t="str">
            <v>T8/ 2019</v>
          </cell>
          <cell r="X57" t="str">
            <v>T9/ 2019</v>
          </cell>
          <cell r="Y57" t="str">
            <v>T10/ 2019</v>
          </cell>
          <cell r="Z57">
            <v>53471</v>
          </cell>
          <cell r="AA57">
            <v>47499</v>
          </cell>
          <cell r="AB57" t="str">
            <v>T12/ 2019</v>
          </cell>
          <cell r="AC57" t="str">
            <v>T4/ 2020</v>
          </cell>
          <cell r="AE57" t="str">
            <v>T5/ 2020</v>
          </cell>
          <cell r="AF57" t="str">
            <v>T5/ 2020</v>
          </cell>
          <cell r="AG57" t="str">
            <v>T9/ 2020</v>
          </cell>
          <cell r="AH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8">
          <cell r="B58" t="str">
            <v>Giải phóng mặt bằng, xây dựng hạ tầng khung theo quy hoạch khu đất PT1, PT2, PT3, PT4, PT5, PT6, PT7 xã Phú Thị, huyện Gia Lâm</v>
          </cell>
          <cell r="C58">
            <v>1</v>
          </cell>
          <cell r="D58" t="str">
            <v>Phú Thị</v>
          </cell>
          <cell r="E58">
            <v>27200</v>
          </cell>
          <cell r="F58">
            <v>9520</v>
          </cell>
          <cell r="G58" t="str">
            <v>TMB</v>
          </cell>
          <cell r="H58" t="str">
            <v>HT</v>
          </cell>
          <cell r="I58">
            <v>8</v>
          </cell>
          <cell r="J58">
            <v>76160</v>
          </cell>
          <cell r="L58">
            <v>38080</v>
          </cell>
          <cell r="M58">
            <v>38080</v>
          </cell>
          <cell r="N58" t="str">
            <v>13/NQ-HĐND
14/12/18</v>
          </cell>
          <cell r="O58">
            <v>65085</v>
          </cell>
          <cell r="P58" t="str">
            <v>107/QLĐT-QH
30//11/2018</v>
          </cell>
          <cell r="Q58" t="str">
            <v>T5/ 2019</v>
          </cell>
          <cell r="R58" t="str">
            <v>T5/ 2019</v>
          </cell>
          <cell r="T58" t="str">
            <v>T6/ 2019</v>
          </cell>
          <cell r="U58" t="str">
            <v>T9/ 2019</v>
          </cell>
          <cell r="V58" t="str">
            <v>T10/ 2019</v>
          </cell>
          <cell r="W58" t="str">
            <v>T12/ 2019</v>
          </cell>
          <cell r="X58" t="str">
            <v>T3/ 2020</v>
          </cell>
          <cell r="Y58" t="str">
            <v>T4/
 2020</v>
          </cell>
          <cell r="Z58">
            <v>57731</v>
          </cell>
          <cell r="AA58">
            <v>65085</v>
          </cell>
          <cell r="AB58" t="str">
            <v>T6/ 2020</v>
          </cell>
          <cell r="AC58" t="str">
            <v>T2/ 2021</v>
          </cell>
          <cell r="AD58" t="str">
            <v>T2/ 2021</v>
          </cell>
          <cell r="AE58" t="str">
            <v>T6/ 2021</v>
          </cell>
          <cell r="AF58" t="str">
            <v>T4/ 2021</v>
          </cell>
          <cell r="AG58" t="str">
            <v>T9/ 2021</v>
          </cell>
          <cell r="AH58" t="str">
            <v>Đã phê duyệt chi phí CBĐT,  xác định xong ranh giới, quy mô dân số hiện trạng, nguồn gốc đất với xã, đang thẩm bản đạc tại sở tài nguyên dự kiến hoàn thành thẩm bản đạc trong tháng 3/2019, tháng 4/2019 gửi hồ sơ xin chỉ giới.
Về phương án quy hoạch TMB:  </v>
          </cell>
          <cell r="AI58" t="str">
            <v>Đã phê duyệt Chủ trương đầu tư, đang xác định ranh giới. Thẩm bản đạc và xin chỉ giới tháng 4.
Về phương án quy hoạch TMB: Đã phối hợp với tư vấn dự kiến TMB</v>
          </cell>
        </row>
        <row r="59">
          <cell r="B59" t="str">
            <v>Giải phóng mặt bằng, xây dựng hạ tầng khung theo quy hoạch khu đất PT8 xã Phú Thị, huyện Gia Lâm</v>
          </cell>
          <cell r="C59">
            <v>1</v>
          </cell>
          <cell r="D59" t="str">
            <v>Phú Thị</v>
          </cell>
          <cell r="E59">
            <v>36500</v>
          </cell>
          <cell r="F59">
            <v>12775</v>
          </cell>
          <cell r="G59" t="str">
            <v>TMB</v>
          </cell>
          <cell r="H59" t="str">
            <v>HT</v>
          </cell>
          <cell r="I59">
            <v>8</v>
          </cell>
          <cell r="J59">
            <v>102200</v>
          </cell>
          <cell r="L59">
            <v>51100</v>
          </cell>
          <cell r="M59">
            <v>51100</v>
          </cell>
          <cell r="N59" t="str">
            <v>13/NQ-HĐND
14/12/18</v>
          </cell>
          <cell r="O59">
            <v>86736</v>
          </cell>
          <cell r="P59" t="str">
            <v>108/QLĐT-QH
30//11/2018</v>
          </cell>
          <cell r="Q59" t="str">
            <v>T5/ 2019</v>
          </cell>
          <cell r="R59" t="str">
            <v>T5/ 2019</v>
          </cell>
          <cell r="T59" t="str">
            <v>T6/ 2019</v>
          </cell>
          <cell r="U59" t="str">
            <v>T9/ 2019</v>
          </cell>
          <cell r="V59" t="str">
            <v>T10/ 2019</v>
          </cell>
          <cell r="W59" t="str">
            <v>T12/ 2019</v>
          </cell>
          <cell r="X59" t="str">
            <v>T3/ 2020</v>
          </cell>
          <cell r="Y59" t="str">
            <v>T4/
 2020</v>
          </cell>
          <cell r="Z59">
            <v>47499</v>
          </cell>
          <cell r="AA59">
            <v>86736</v>
          </cell>
          <cell r="AB59" t="str">
            <v>T6/ 2020</v>
          </cell>
          <cell r="AC59" t="str">
            <v>T2/ 2021</v>
          </cell>
          <cell r="AD59" t="str">
            <v>T2/ 2021</v>
          </cell>
          <cell r="AE59" t="str">
            <v>T6/ 2021</v>
          </cell>
          <cell r="AF59" t="str">
            <v>T4/ 2021</v>
          </cell>
          <cell r="AG59" t="str">
            <v>T9/ 2021</v>
          </cell>
          <cell r="AH59"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9" t="str">
            <v>Đã phê duyệt Chủ trương đầu tư, đang xác định ranh giới. Thẩm bản đạc và xin chỉ giới tháng 4.
Về phương án quy hoạch TMB: Đã phối hợp với tư vấn dự kiến TMB</v>
          </cell>
        </row>
        <row r="60">
          <cell r="B60" t="str">
            <v>Giải phóng mặt bằng, xây dựng hạ tầng khung ô đất theo quy hoạch khu nhà ở Tháp Vàng, thôn Trân Tảo, xã Phú Thị, huyện Gia Lâm</v>
          </cell>
          <cell r="C60">
            <v>1</v>
          </cell>
          <cell r="D60" t="str">
            <v>Phú Thị</v>
          </cell>
          <cell r="E60">
            <v>48000</v>
          </cell>
          <cell r="F60">
            <v>19200</v>
          </cell>
          <cell r="G60" t="str">
            <v>TMB</v>
          </cell>
          <cell r="H60" t="str">
            <v>HT</v>
          </cell>
          <cell r="I60">
            <v>8</v>
          </cell>
          <cell r="J60">
            <v>153600</v>
          </cell>
          <cell r="L60">
            <v>76800</v>
          </cell>
          <cell r="M60">
            <v>76800</v>
          </cell>
          <cell r="N60" t="str">
            <v>13/NQ-HĐND
14/12/18</v>
          </cell>
          <cell r="O60">
            <v>147.739</v>
          </cell>
          <cell r="P60" t="str">
            <v>x</v>
          </cell>
          <cell r="Q60" t="str">
            <v>x</v>
          </cell>
          <cell r="R60" t="str">
            <v>x</v>
          </cell>
          <cell r="T60" t="str">
            <v>x</v>
          </cell>
          <cell r="U60" t="str">
            <v>x</v>
          </cell>
          <cell r="V60" t="str">
            <v>x</v>
          </cell>
          <cell r="W60" t="str">
            <v>T4/ 2019</v>
          </cell>
          <cell r="X60" t="str">
            <v>T9/ 2019</v>
          </cell>
          <cell r="Y60" t="str">
            <v>T10/ 2019</v>
          </cell>
          <cell r="Z60">
            <v>65085</v>
          </cell>
          <cell r="AA60">
            <v>147.739</v>
          </cell>
          <cell r="AB60" t="str">
            <v>T12/ 2019</v>
          </cell>
          <cell r="AC60" t="str">
            <v>T6/ 2020</v>
          </cell>
          <cell r="AD60" t="str">
            <v>T2 /2020</v>
          </cell>
          <cell r="AE60" t="str">
            <v>T6/ 2020</v>
          </cell>
          <cell r="AF60" t="str">
            <v>T8/ 2020</v>
          </cell>
          <cell r="AG60" t="str">
            <v>T12/ 2010</v>
          </cell>
          <cell r="AH60" t="str">
            <v>Đã phê duyệt Chủ trương đầu tư, đang xác định ranh giới. Thẩm bản đạc và xin chỉ giới tháng 4.
Về phương án quy hoạch TMB: Đã phối hợp với tư vấn dự kiến TMB</v>
          </cell>
          <cell r="AI60" t="str">
            <v>Đã phê duyệt Chủ trương đầu tư, đang xác định ranh giới. Thẩm bản đạc và xin chỉ giới tháng 4.
Về phương án quy hoạch TMB: Đã phối hợp với tư vấn dự kiến TMB</v>
          </cell>
        </row>
        <row r="61">
          <cell r="B61" t="str">
            <v>Giải phóng mặt bằng, xây dựng hạ tầng khung theo quy hoạch khu đất KL1 xã Kim Lan, huyện Gia Lâm</v>
          </cell>
          <cell r="C61">
            <v>1</v>
          </cell>
          <cell r="D61" t="str">
            <v>Kim Lan</v>
          </cell>
          <cell r="E61">
            <v>32200</v>
          </cell>
          <cell r="F61">
            <v>16100</v>
          </cell>
          <cell r="G61" t="str">
            <v>TMB</v>
          </cell>
          <cell r="H61" t="str">
            <v>HT</v>
          </cell>
          <cell r="I61">
            <v>7</v>
          </cell>
          <cell r="J61">
            <v>112700</v>
          </cell>
          <cell r="L61">
            <v>56350</v>
          </cell>
          <cell r="M61">
            <v>56350</v>
          </cell>
          <cell r="N61" t="str">
            <v>13/NQ-HĐND
14/12/18</v>
          </cell>
          <cell r="O61">
            <v>75457</v>
          </cell>
          <cell r="P61" t="str">
            <v>111/QLĐT-QH
30//11/2018</v>
          </cell>
          <cell r="Q61" t="str">
            <v>T5/ 2019</v>
          </cell>
          <cell r="R61" t="str">
            <v>T5/ 2019</v>
          </cell>
          <cell r="T61" t="str">
            <v>T6/ 2019</v>
          </cell>
          <cell r="U61" t="str">
            <v>T9/ 2019</v>
          </cell>
          <cell r="V61" t="str">
            <v>T10/ 2019</v>
          </cell>
          <cell r="W61" t="str">
            <v>T11/ 2019</v>
          </cell>
          <cell r="X61" t="str">
            <v>T3/ 2020</v>
          </cell>
          <cell r="Y61" t="str">
            <v>T4/
 2020</v>
          </cell>
          <cell r="Z61">
            <v>86736</v>
          </cell>
          <cell r="AA61">
            <v>75457</v>
          </cell>
          <cell r="AB61" t="str">
            <v>T6/ 2020</v>
          </cell>
          <cell r="AC61" t="str">
            <v>T12/ 2020</v>
          </cell>
          <cell r="AD61" t="str">
            <v>T10/ 2020</v>
          </cell>
          <cell r="AE61" t="str">
            <v>T5/ 2021</v>
          </cell>
          <cell r="AF61" t="str">
            <v>T2/ 2021</v>
          </cell>
          <cell r="AG61" t="str">
            <v>T7/ 2021</v>
          </cell>
          <cell r="AH61" t="str">
            <v>Đã phê duyệt Chủ trương đầu tư, đang xác định ranh giới. Thẩm bản đạc và xin chỉ giới tháng 4.
Về phương án quy hoạch TMB: Đã phối hợp với tư vấn dự kiến TMB</v>
          </cell>
          <cell r="AI61" t="str">
            <v>Đã phê duyệt Chủ trương đầu tư, đang xác định ranh giới. Thẩm bản đạc và xin chỉ giới tháng 4.
Về phương án quy hoạch TMB: Đã phối hợp với tư vấn dự kiến TMB</v>
          </cell>
        </row>
        <row r="62">
          <cell r="B62" t="str">
            <v>Giải phóng mặt bằng, xây dựng hạ tầng khung theo quy hoạch khu đất KL2 xã Kim Lan, huyện Gia Lâm</v>
          </cell>
          <cell r="C62">
            <v>1</v>
          </cell>
          <cell r="D62" t="str">
            <v>Kim Lan</v>
          </cell>
          <cell r="E62">
            <v>33800</v>
          </cell>
          <cell r="F62">
            <v>16900</v>
          </cell>
          <cell r="G62" t="str">
            <v>TMB</v>
          </cell>
          <cell r="H62" t="str">
            <v>HT</v>
          </cell>
          <cell r="I62">
            <v>7</v>
          </cell>
          <cell r="J62">
            <v>118300</v>
          </cell>
          <cell r="L62">
            <v>59150</v>
          </cell>
          <cell r="M62">
            <v>59150</v>
          </cell>
          <cell r="N62" t="str">
            <v>13/NQ-HĐND
14/12/18</v>
          </cell>
          <cell r="O62">
            <v>79147</v>
          </cell>
          <cell r="P62" t="str">
            <v>112/QLĐT-QH
30//11/2018</v>
          </cell>
          <cell r="Q62" t="str">
            <v>T5/ 2019</v>
          </cell>
          <cell r="R62" t="str">
            <v>T5/ 2019</v>
          </cell>
          <cell r="T62" t="str">
            <v>T6/ 2019</v>
          </cell>
          <cell r="U62" t="str">
            <v>T9/ 2019</v>
          </cell>
          <cell r="V62" t="str">
            <v>T10/ 2019</v>
          </cell>
          <cell r="W62" t="str">
            <v>T11/ 2019</v>
          </cell>
          <cell r="X62" t="str">
            <v>T3/ 2020</v>
          </cell>
          <cell r="Y62" t="str">
            <v>T4/
 2020</v>
          </cell>
          <cell r="Z62">
            <v>147.739</v>
          </cell>
          <cell r="AA62">
            <v>79147</v>
          </cell>
          <cell r="AB62" t="str">
            <v>T6/ 2020</v>
          </cell>
          <cell r="AC62" t="str">
            <v>T12/ 2020</v>
          </cell>
          <cell r="AD62" t="str">
            <v>T10/ 2020</v>
          </cell>
          <cell r="AE62" t="str">
            <v>T5/ 2021</v>
          </cell>
          <cell r="AF62" t="str">
            <v>T2/ 2021</v>
          </cell>
          <cell r="AG62" t="str">
            <v>T7/ 2021</v>
          </cell>
          <cell r="AH62" t="str">
            <v>Đã phê duyệt Chủ trương đầu tư, đang xác định ranh giới. Thẩm bản đạc và xin chỉ giới tháng 4.
Về phương án quy hoạch TMB: Đã phối hợp với tư vấn dự kiến TMB</v>
          </cell>
          <cell r="AI62" t="str">
            <v>Đã phê duyệt Chủ trương đầu tư, đang xác định ranh giới. Thẩm bản đạc và xin chỉ giới tháng 4.
Về phương án quy hoạch TMB: Đã phối hợp với tư vấn dự kiến TMB</v>
          </cell>
        </row>
        <row r="63">
          <cell r="B63" t="str">
            <v>Giải phóng mặt bằng, xây dựng hạ tầng khung theo quy hoạch khu đất KS1 xã Kim Sơn, huyện Gia Lâm</v>
          </cell>
          <cell r="C63">
            <v>1</v>
          </cell>
          <cell r="D63" t="str">
            <v>Kim Sơn</v>
          </cell>
          <cell r="E63">
            <v>38900</v>
          </cell>
          <cell r="F63">
            <v>13615</v>
          </cell>
          <cell r="G63" t="str">
            <v>TMB</v>
          </cell>
          <cell r="H63" t="str">
            <v>HT</v>
          </cell>
          <cell r="I63">
            <v>8</v>
          </cell>
          <cell r="J63">
            <v>108920</v>
          </cell>
          <cell r="L63">
            <v>54460</v>
          </cell>
          <cell r="M63">
            <v>54460</v>
          </cell>
          <cell r="N63" t="str">
            <v>13/NQ-HĐND
14/12/18</v>
          </cell>
          <cell r="O63">
            <v>91848</v>
          </cell>
          <cell r="P63" t="str">
            <v>106/QLĐT-QH
30//11/2018</v>
          </cell>
          <cell r="Q63" t="str">
            <v>T5/ 2019</v>
          </cell>
          <cell r="R63" t="str">
            <v>T5/ 2019</v>
          </cell>
          <cell r="T63" t="str">
            <v>T6/ 2019</v>
          </cell>
          <cell r="U63" t="str">
            <v>T9/ 2019</v>
          </cell>
          <cell r="V63" t="str">
            <v>T10/ 2019</v>
          </cell>
          <cell r="W63" t="str">
            <v>T11/ 2019</v>
          </cell>
          <cell r="X63" t="str">
            <v>T3/ 2020</v>
          </cell>
          <cell r="Y63" t="str">
            <v>T4/
 2020</v>
          </cell>
          <cell r="Z63">
            <v>75457</v>
          </cell>
          <cell r="AA63">
            <v>91848</v>
          </cell>
          <cell r="AB63" t="str">
            <v>T6/ 2020</v>
          </cell>
          <cell r="AC63" t="str">
            <v>T12/ 2020</v>
          </cell>
          <cell r="AD63" t="str">
            <v>T10/ 2020</v>
          </cell>
          <cell r="AE63" t="str">
            <v>T5/ 2021</v>
          </cell>
          <cell r="AF63" t="str">
            <v>T2/ 2021</v>
          </cell>
          <cell r="AG63" t="str">
            <v>T7/ 2021</v>
          </cell>
          <cell r="AH63" t="str">
            <v>Đã phê duyệt Chủ trương đầu tư, đang xác định ranh giới. Thẩm bản đạc và xin chỉ giới tháng 4.
Về phương án quy hoạch TMB: Đã phối hợp với tư vấn dự kiến TMB</v>
          </cell>
          <cell r="AI63" t="str">
            <v>Đã phê duyệt Chủ trương đầu tư, đang xác định ranh giới. Thẩm bản đạc và xin chỉ giới tháng 4.
Về phương án quy hoạch TMB: Đã phối hợp với tư vấn dự kiến TMB</v>
          </cell>
        </row>
        <row r="64">
          <cell r="B64" t="str">
            <v>Giải phóng mặt bằng, xây dựng hạ tầng khung theo quy hoạch khu đất LC4, LC5, LC6 xã Lệ Chi, huyện Gia Lâm</v>
          </cell>
          <cell r="C64">
            <v>1</v>
          </cell>
          <cell r="D64" t="str">
            <v>Lệ Chi</v>
          </cell>
          <cell r="E64">
            <v>22400</v>
          </cell>
          <cell r="F64">
            <v>7840</v>
          </cell>
          <cell r="G64" t="str">
            <v>TMB</v>
          </cell>
          <cell r="H64" t="str">
            <v>HT</v>
          </cell>
          <cell r="I64">
            <v>8</v>
          </cell>
          <cell r="J64">
            <v>62720</v>
          </cell>
          <cell r="L64">
            <v>31360</v>
          </cell>
          <cell r="M64">
            <v>31360</v>
          </cell>
          <cell r="N64" t="str">
            <v>13/NQ-HĐND
14/12/18</v>
          </cell>
          <cell r="O64">
            <v>53836</v>
          </cell>
          <cell r="P64" t="str">
            <v>117/QLĐT-QH
30//11/2018</v>
          </cell>
          <cell r="Q64" t="str">
            <v>T5/ 2019</v>
          </cell>
          <cell r="R64" t="str">
            <v>T5/ 2019</v>
          </cell>
          <cell r="T64" t="str">
            <v>T6/ 2019</v>
          </cell>
          <cell r="U64" t="str">
            <v>T9/ 2019</v>
          </cell>
          <cell r="V64" t="str">
            <v>T10/ 2019</v>
          </cell>
          <cell r="W64" t="str">
            <v>T11/ 2019</v>
          </cell>
          <cell r="X64" t="str">
            <v>T3/ 2020</v>
          </cell>
          <cell r="Y64" t="str">
            <v>T4/
 2020</v>
          </cell>
          <cell r="Z64">
            <v>79147</v>
          </cell>
          <cell r="AA64">
            <v>53836</v>
          </cell>
          <cell r="AB64" t="str">
            <v>T6/ 2020</v>
          </cell>
          <cell r="AC64" t="str">
            <v>T12/ 2020</v>
          </cell>
          <cell r="AD64" t="str">
            <v>T12/ 2020</v>
          </cell>
          <cell r="AE64" t="str">
            <v>T5/ 2021</v>
          </cell>
          <cell r="AF64" t="str">
            <v>T2/ 2021</v>
          </cell>
          <cell r="AG64" t="str">
            <v>T7/ 2021</v>
          </cell>
          <cell r="AH64" t="str">
            <v>Đã phê duyệt Chủ trương đầu tư, đang xác định ranh giới. Thẩm bản đạc và xin chỉ giới tháng 4.
Về phương án quy hoạch TMB: Đã phối hợp với tư vấn dự kiến TMB</v>
          </cell>
          <cell r="AI64" t="str">
            <v>Đã phê duyệt Chủ trương đầu tư, đang xác định ranh giới. Thẩm bản đạc và xin chỉ giới tháng 4.
Về phương án quy hoạch TMB: Đã phối hợp với tư vấn dự kiến TMB</v>
          </cell>
        </row>
        <row r="65">
          <cell r="B65" t="str">
            <v>Giải phóng mặt bằng, xây dựng hạ tầng khung theo quy hoạch khu đất LC2 xã Lệ Chi, huyện Gia Lâm</v>
          </cell>
          <cell r="C65">
            <v>1</v>
          </cell>
          <cell r="D65" t="str">
            <v>Lệ Chi</v>
          </cell>
          <cell r="E65">
            <v>44700</v>
          </cell>
          <cell r="F65">
            <v>15645</v>
          </cell>
          <cell r="G65" t="str">
            <v>TMB</v>
          </cell>
          <cell r="H65" t="str">
            <v>HT</v>
          </cell>
          <cell r="I65">
            <v>8</v>
          </cell>
          <cell r="J65">
            <v>125160</v>
          </cell>
          <cell r="L65">
            <v>62580</v>
          </cell>
          <cell r="M65">
            <v>62580</v>
          </cell>
          <cell r="N65" t="str">
            <v>13/NQ-HĐND
14/12/18</v>
          </cell>
          <cell r="O65">
            <v>104975</v>
          </cell>
          <cell r="P65" t="str">
            <v>116/QLĐT-QH
30//11/2018</v>
          </cell>
          <cell r="Q65" t="str">
            <v>T5/ 2019</v>
          </cell>
          <cell r="R65" t="str">
            <v>T5/ 2019</v>
          </cell>
          <cell r="T65" t="str">
            <v>T6/ 2019</v>
          </cell>
          <cell r="U65" t="str">
            <v>T9/ 2019</v>
          </cell>
          <cell r="V65" t="str">
            <v>T10/ 2019</v>
          </cell>
          <cell r="W65" t="str">
            <v>T11/ 2019</v>
          </cell>
          <cell r="X65" t="str">
            <v>T3/ 2020</v>
          </cell>
          <cell r="Y65" t="str">
            <v>T4/
 2020</v>
          </cell>
          <cell r="Z65">
            <v>91848</v>
          </cell>
          <cell r="AA65">
            <v>104975</v>
          </cell>
          <cell r="AB65" t="str">
            <v>T6/ 2020</v>
          </cell>
          <cell r="AC65" t="str">
            <v>T12/ 2020</v>
          </cell>
          <cell r="AD65" t="str">
            <v>T12/ 2020</v>
          </cell>
          <cell r="AE65" t="str">
            <v>T5/ 2021</v>
          </cell>
          <cell r="AF65" t="str">
            <v>T2/ 2021</v>
          </cell>
          <cell r="AG65" t="str">
            <v>T7/ 2021</v>
          </cell>
          <cell r="AH65" t="str">
            <v>Đã phê duyệt Chủ trương đầu tư, đang xác định ranh giới. Thẩm bản đạc và xin chỉ giới tháng 4.
Về phương án quy hoạch TMB: Đã phối hợp với tư vấn dự kiến TMB</v>
          </cell>
          <cell r="AI65" t="str">
            <v>Đã phê duyệt Chủ trương đầu tư, đang xác định ranh giới. Thẩm bản đạc và xin chỉ giới tháng 4.
Về phương án quy hoạch TMB: Đã phối hợp với tư vấn dự kiến TMB</v>
          </cell>
        </row>
        <row r="66">
          <cell r="B66" t="str">
            <v>Giải phóng mặt bằng tạo quỹ đất theo quy hoạch khu đất C3 tại xã Yên Viên, huyện Gia Lâm</v>
          </cell>
          <cell r="C66">
            <v>1</v>
          </cell>
          <cell r="D66" t="str">
            <v>X.Yên Viên</v>
          </cell>
          <cell r="E66">
            <v>21400</v>
          </cell>
          <cell r="F66">
            <v>21400</v>
          </cell>
          <cell r="G66" t="str">
            <v>TMB</v>
          </cell>
          <cell r="H66" t="str">
            <v>KHT</v>
          </cell>
          <cell r="I66">
            <v>3</v>
          </cell>
          <cell r="J66">
            <v>64200</v>
          </cell>
          <cell r="L66">
            <v>32100</v>
          </cell>
          <cell r="M66">
            <v>32100</v>
          </cell>
          <cell r="N66" t="str">
            <v>2074
13/3/19</v>
          </cell>
          <cell r="O66">
            <v>26995</v>
          </cell>
          <cell r="P66" t="str">
            <v>99/QLĐT-QH
23//11/2018</v>
          </cell>
          <cell r="Q66" t="str">
            <v>T5/ 2019</v>
          </cell>
          <cell r="R66" t="str">
            <v>T6/ 2019</v>
          </cell>
          <cell r="S66" t="str">
            <v>-</v>
          </cell>
          <cell r="T66" t="str">
            <v>T7/ 2019</v>
          </cell>
          <cell r="U66" t="str">
            <v>T9/ 2019</v>
          </cell>
          <cell r="V66" t="str">
            <v>T9/ 2019</v>
          </cell>
          <cell r="W66" t="str">
            <v>T9 /2019</v>
          </cell>
          <cell r="X66" t="str">
            <v>T10 /2019</v>
          </cell>
          <cell r="Y66" t="str">
            <v>T10/ 2019</v>
          </cell>
          <cell r="Z66">
            <v>55923</v>
          </cell>
          <cell r="AA66">
            <v>26995</v>
          </cell>
          <cell r="AB66" t="str">
            <v>T11/ 2019</v>
          </cell>
          <cell r="AC66" t="str">
            <v>T6/ 2020</v>
          </cell>
          <cell r="AD66" t="str">
            <v>T5/ 2021</v>
          </cell>
          <cell r="AE66" t="str">
            <v>T2/ 2021</v>
          </cell>
          <cell r="AF66" t="str">
            <v>T7/ 2020</v>
          </cell>
          <cell r="AG66" t="str">
            <v>T11/ 2020</v>
          </cell>
          <cell r="AH66" t="str">
            <v>Đã phê duyệt Chủ trương đầu tư, đang xác định ranh giới. Thẩm bản đạc và xin chỉ giới tháng 4.
Về phương án quy hoạch TMB: Đã phối hợp với tư vấn dự kiến TMB</v>
          </cell>
          <cell r="AI66" t="str">
            <v>Đã phê duyệt Chủ trương đầu tư, đã đo đạc bản đồ hiện trạng, đang thẩm định bản đạc ở Sở TN.</v>
          </cell>
        </row>
        <row r="67">
          <cell r="B67" t="str">
            <v>Giải phóng mặt bằng tạo quỹ đất theo quy hoạch khu đất C4 tại xã Yên Viên, huyện Gia Lâm</v>
          </cell>
          <cell r="C67">
            <v>1</v>
          </cell>
          <cell r="D67" t="str">
            <v>X.Yên Viên</v>
          </cell>
          <cell r="E67">
            <v>12300</v>
          </cell>
          <cell r="F67">
            <v>12300</v>
          </cell>
          <cell r="G67" t="str">
            <v>TMB</v>
          </cell>
          <cell r="H67" t="str">
            <v>KHT</v>
          </cell>
          <cell r="I67">
            <v>3</v>
          </cell>
          <cell r="J67">
            <v>36900</v>
          </cell>
          <cell r="L67">
            <v>18450</v>
          </cell>
          <cell r="M67">
            <v>18450</v>
          </cell>
          <cell r="N67" t="str">
            <v>2075
13/3/19</v>
          </cell>
          <cell r="O67">
            <v>16616</v>
          </cell>
          <cell r="P67" t="str">
            <v>99/QLĐT-QH
23//11/2018</v>
          </cell>
          <cell r="Q67" t="str">
            <v>T5/ 2019</v>
          </cell>
          <cell r="R67" t="str">
            <v>T6/ 2019</v>
          </cell>
          <cell r="S67" t="str">
            <v>-</v>
          </cell>
          <cell r="T67" t="str">
            <v>T7/ 2019</v>
          </cell>
          <cell r="U67" t="str">
            <v>T9/ 2019</v>
          </cell>
          <cell r="V67" t="str">
            <v>T9/ 2019</v>
          </cell>
          <cell r="W67" t="str">
            <v>T9 /2019</v>
          </cell>
          <cell r="X67" t="str">
            <v>T10 /2019</v>
          </cell>
          <cell r="Y67" t="str">
            <v>T10/ 2019</v>
          </cell>
          <cell r="Z67">
            <v>53836</v>
          </cell>
          <cell r="AA67">
            <v>16616</v>
          </cell>
          <cell r="AB67" t="str">
            <v>T11/ 2019</v>
          </cell>
          <cell r="AC67" t="str">
            <v>T6/ 2020</v>
          </cell>
          <cell r="AD67" t="str">
            <v>T5/ 2021</v>
          </cell>
          <cell r="AE67" t="str">
            <v>T2/ 2021</v>
          </cell>
          <cell r="AF67" t="str">
            <v>T7/ 2020</v>
          </cell>
          <cell r="AG67" t="str">
            <v>T11/ 2020</v>
          </cell>
          <cell r="AH67" t="str">
            <v>Đã phê duyệt Chủ trương đầu tư, đang xác định ranh giới. Thẩm bản đạc và xin chỉ giới tháng 4.
Về phương án quy hoạch TMB: Đã phối hợp với tư vấn dự kiến TMB</v>
          </cell>
          <cell r="AI67" t="str">
            <v>Đã phê duyệt Chủ trương đầu tư, đã đo đạc bản đồ hiện trạng, đang thẩm định bản đạc ở Sở TN.</v>
          </cell>
        </row>
        <row r="68">
          <cell r="B68" t="str">
            <v>Giải phóng mặt bằng tạo quỹ đất theo quy hoạch khu đất C5 tại xã Yên Viên, huyện Gia Lâm</v>
          </cell>
          <cell r="C68">
            <v>1</v>
          </cell>
          <cell r="D68" t="str">
            <v>X.Yên Viên</v>
          </cell>
          <cell r="E68">
            <v>19200</v>
          </cell>
          <cell r="F68">
            <v>19200</v>
          </cell>
          <cell r="G68" t="str">
            <v>TMB</v>
          </cell>
          <cell r="H68" t="str">
            <v>KHT</v>
          </cell>
          <cell r="I68">
            <v>3</v>
          </cell>
          <cell r="J68">
            <v>57600</v>
          </cell>
          <cell r="L68">
            <v>28800</v>
          </cell>
          <cell r="M68">
            <v>28800</v>
          </cell>
          <cell r="N68" t="str">
            <v>2076
13/3/19</v>
          </cell>
          <cell r="O68">
            <v>24490</v>
          </cell>
          <cell r="P68" t="str">
            <v>99/QLĐT-QH
23//11/2018</v>
          </cell>
          <cell r="Q68" t="str">
            <v>T5/ 2019</v>
          </cell>
          <cell r="R68" t="str">
            <v>T6/ 2019</v>
          </cell>
          <cell r="S68" t="str">
            <v>-</v>
          </cell>
          <cell r="T68" t="str">
            <v>T7/ 2019</v>
          </cell>
          <cell r="U68" t="str">
            <v>T9/ 2019</v>
          </cell>
          <cell r="V68" t="str">
            <v>T9/ 2019</v>
          </cell>
          <cell r="W68" t="str">
            <v>T9 /2019</v>
          </cell>
          <cell r="X68" t="str">
            <v>T10 /2019</v>
          </cell>
          <cell r="Y68" t="str">
            <v>T10/ 2019</v>
          </cell>
          <cell r="Z68">
            <v>104975</v>
          </cell>
          <cell r="AA68">
            <v>24490</v>
          </cell>
          <cell r="AB68" t="str">
            <v>T11/ 2019</v>
          </cell>
          <cell r="AC68" t="str">
            <v>T6/ 2020</v>
          </cell>
          <cell r="AD68" t="str">
            <v>T5/ 2021</v>
          </cell>
          <cell r="AE68" t="str">
            <v>T2/ 2021</v>
          </cell>
          <cell r="AF68" t="str">
            <v>T7/ 2020</v>
          </cell>
          <cell r="AG68" t="str">
            <v>T11/ 2020</v>
          </cell>
          <cell r="AH68" t="str">
            <v>Đã phê duyệt Chủ trương đầu tư, đang xác định ranh giới. Thẩm bản đạc và xin chỉ giới tháng 4.
Về phương án quy hoạch TMB: Đã phối hợp với tư vấn dự kiến TMB</v>
          </cell>
          <cell r="AI68" t="str">
            <v>Đã phê duyệt Chủ trương đầu tư, đã đo đạc bản đồ hiện trạng, đang thẩm định bản đạc ở Sở TN.</v>
          </cell>
        </row>
        <row r="69">
          <cell r="B69" t="str">
            <v>Giải phóng mặt bằng tạo quỹ đất theo quy hoạch khu đất C6 tại xã Yên Viên, huyện Gia Lâm</v>
          </cell>
          <cell r="C69">
            <v>1</v>
          </cell>
          <cell r="D69" t="str">
            <v>X.Yên Viên</v>
          </cell>
          <cell r="E69">
            <v>13200</v>
          </cell>
          <cell r="F69">
            <v>13200</v>
          </cell>
          <cell r="G69" t="str">
            <v>TMB</v>
          </cell>
          <cell r="H69" t="str">
            <v>KHT</v>
          </cell>
          <cell r="I69">
            <v>3</v>
          </cell>
          <cell r="J69">
            <v>39600</v>
          </cell>
          <cell r="L69">
            <v>19800</v>
          </cell>
          <cell r="M69">
            <v>19800</v>
          </cell>
          <cell r="N69" t="str">
            <v>2113
15/3/19</v>
          </cell>
          <cell r="O69">
            <v>17424</v>
          </cell>
          <cell r="P69" t="str">
            <v>99/QLĐT-QH
23//11/2018</v>
          </cell>
          <cell r="Q69" t="str">
            <v>T5/ 2019</v>
          </cell>
          <cell r="R69" t="str">
            <v>T6/ 2019</v>
          </cell>
          <cell r="S69" t="str">
            <v>-</v>
          </cell>
          <cell r="T69" t="str">
            <v>T7/ 2019</v>
          </cell>
          <cell r="U69" t="str">
            <v>T9/ 2019</v>
          </cell>
          <cell r="V69" t="str">
            <v>T9/ 2019</v>
          </cell>
          <cell r="W69" t="str">
            <v>T9 /2019</v>
          </cell>
          <cell r="X69" t="str">
            <v>T10 /2019</v>
          </cell>
          <cell r="Y69" t="str">
            <v>T10/ 2019</v>
          </cell>
          <cell r="Z69">
            <v>26995</v>
          </cell>
          <cell r="AA69">
            <v>17424</v>
          </cell>
          <cell r="AB69" t="str">
            <v>T11/ 2019</v>
          </cell>
          <cell r="AC69" t="str">
            <v>T6/ 2020</v>
          </cell>
          <cell r="AE69" t="str">
            <v>T7/ 2020</v>
          </cell>
          <cell r="AF69" t="str">
            <v>T7/ 2020</v>
          </cell>
          <cell r="AG69" t="str">
            <v>T11/ 2020</v>
          </cell>
          <cell r="AH69" t="str">
            <v>Đã phê duyệt Chủ trương đầu tư, đang tiến hành đo đạc bản đồ hiện trạng dự kiến hoàn thành 10/4.</v>
          </cell>
          <cell r="AI69" t="str">
            <v>Đã phê duyệt Chủ trương đầu tư, đã đo đạc bản đồ hiện trạng, đang thẩm định bản đạc ở Sở TN.</v>
          </cell>
        </row>
        <row r="70">
          <cell r="B70" t="str">
            <v>Giải phóng mặt bằng tạo quỹ đất theo quy hoạch khu đất C2 tại xã Yên Viên, huyện Gia Lâm</v>
          </cell>
          <cell r="C70">
            <v>1</v>
          </cell>
          <cell r="D70" t="str">
            <v>X.Yên Viên</v>
          </cell>
          <cell r="E70">
            <v>3800</v>
          </cell>
          <cell r="F70">
            <v>3800</v>
          </cell>
          <cell r="G70" t="str">
            <v>TMB</v>
          </cell>
          <cell r="H70" t="str">
            <v>KHT</v>
          </cell>
          <cell r="I70">
            <v>3</v>
          </cell>
          <cell r="J70">
            <v>11400</v>
          </cell>
          <cell r="L70">
            <v>5700</v>
          </cell>
          <cell r="M70">
            <v>5700</v>
          </cell>
          <cell r="N70" t="str">
            <v>2073
13/3/19</v>
          </cell>
          <cell r="O70">
            <v>4915</v>
          </cell>
          <cell r="P70" t="str">
            <v>101/QLĐT-QH
23//11/2018</v>
          </cell>
          <cell r="Q70" t="str">
            <v>T5/ 2019</v>
          </cell>
          <cell r="R70" t="str">
            <v>T6/ 2019</v>
          </cell>
          <cell r="S70" t="str">
            <v>-</v>
          </cell>
          <cell r="T70" t="str">
            <v>T7/ 2019</v>
          </cell>
          <cell r="U70" t="str">
            <v>T9/ 2019</v>
          </cell>
          <cell r="V70" t="str">
            <v>T9/ 2019</v>
          </cell>
          <cell r="W70" t="str">
            <v>T9 /2019</v>
          </cell>
          <cell r="X70" t="str">
            <v>T10 /2019</v>
          </cell>
          <cell r="Y70" t="str">
            <v>T10/ 2019</v>
          </cell>
          <cell r="Z70">
            <v>16616</v>
          </cell>
          <cell r="AA70">
            <v>4915</v>
          </cell>
          <cell r="AB70" t="str">
            <v>T11/ 2019</v>
          </cell>
          <cell r="AC70" t="str">
            <v>T6/ 2020</v>
          </cell>
          <cell r="AE70" t="str">
            <v>T7/ 2020</v>
          </cell>
          <cell r="AF70" t="str">
            <v>T7/ 2020</v>
          </cell>
          <cell r="AG70" t="str">
            <v>T11/ 2020</v>
          </cell>
          <cell r="AH70" t="str">
            <v>Đã phê duyệt Chủ trương đầu tư, đang tiến hành đo đạc bản đồ hiện trạng dự kiến hoàn thành 10/4.</v>
          </cell>
          <cell r="AI70" t="str">
            <v>Đã phê duyệt Chủ trương đầu tư, đã đo đạc bản đồ hiện trạng, đang thẩm định bản đạc ở Sở TN.</v>
          </cell>
        </row>
        <row r="71">
          <cell r="B71" t="str">
            <v>Giải phóng mặt bằng tạo quỹ đất theo quy hoạch khu đất C8-C9 tại các xã Yên Viên, huyện Gia Lâm</v>
          </cell>
          <cell r="C71">
            <v>1</v>
          </cell>
          <cell r="D71" t="str">
            <v>X.Yên Viên</v>
          </cell>
          <cell r="E71">
            <v>9036</v>
          </cell>
          <cell r="F71">
            <v>9036</v>
          </cell>
          <cell r="G71" t="str">
            <v>TMB</v>
          </cell>
          <cell r="H71" t="str">
            <v>KHT</v>
          </cell>
          <cell r="I71">
            <v>3</v>
          </cell>
          <cell r="J71">
            <v>27108</v>
          </cell>
          <cell r="L71">
            <v>13554</v>
          </cell>
          <cell r="M71">
            <v>13554</v>
          </cell>
          <cell r="N71" t="str">
            <v>2077
13/3/19</v>
          </cell>
          <cell r="O71">
            <v>11571</v>
          </cell>
          <cell r="P71" t="str">
            <v>101/QLĐT-QH
23//11/2018</v>
          </cell>
          <cell r="Q71" t="str">
            <v>T5/ 2019</v>
          </cell>
          <cell r="R71" t="str">
            <v>T6/ 2019</v>
          </cell>
          <cell r="S71" t="str">
            <v>-</v>
          </cell>
          <cell r="T71" t="str">
            <v>T7/ 2019</v>
          </cell>
          <cell r="U71" t="str">
            <v>T9/ 2019</v>
          </cell>
          <cell r="V71" t="str">
            <v>T9/ 2019</v>
          </cell>
          <cell r="W71" t="str">
            <v>T9 /2019</v>
          </cell>
          <cell r="X71" t="str">
            <v>T10 /2019</v>
          </cell>
          <cell r="Y71" t="str">
            <v>T10/ 2019</v>
          </cell>
          <cell r="Z71">
            <v>24490</v>
          </cell>
          <cell r="AA71">
            <v>11571</v>
          </cell>
          <cell r="AB71" t="str">
            <v>T11/ 2019</v>
          </cell>
          <cell r="AC71" t="str">
            <v>T6/ 2020</v>
          </cell>
          <cell r="AE71" t="str">
            <v>T7/ 2020</v>
          </cell>
          <cell r="AF71" t="str">
            <v>T7/ 2020</v>
          </cell>
          <cell r="AG71" t="str">
            <v>T11/ 2020</v>
          </cell>
          <cell r="AH71" t="str">
            <v>Đã phê duyệt Chủ trương đầu tư, đang tiến hành đo đạc bản đồ hiện trạng dự kiến hoàn thành 10/4.</v>
          </cell>
          <cell r="AI71" t="str">
            <v>Đã phê duyệt Chủ trương đầu tư, đã đo đạc bản đồ hiện trạng, đang thẩm định bản đạc ở Sở TN.</v>
          </cell>
        </row>
        <row r="72">
          <cell r="B72" t="str">
            <v>Giải phóng mặt bằng tạo quỹ đất theo quy hoạch khu đất C10 tại xã Dương Hà, huyện Gia Lâm</v>
          </cell>
          <cell r="C72">
            <v>1</v>
          </cell>
          <cell r="D72" t="str">
            <v>Dương Hà</v>
          </cell>
          <cell r="E72">
            <v>10600</v>
          </cell>
          <cell r="F72">
            <v>10600</v>
          </cell>
          <cell r="G72" t="str">
            <v>TMB</v>
          </cell>
          <cell r="H72" t="str">
            <v>KHT</v>
          </cell>
          <cell r="I72">
            <v>3</v>
          </cell>
          <cell r="J72">
            <v>31800</v>
          </cell>
          <cell r="L72">
            <v>15900</v>
          </cell>
          <cell r="M72">
            <v>15900</v>
          </cell>
          <cell r="N72" t="str">
            <v>2078
13/3/19</v>
          </cell>
          <cell r="O72">
            <v>14676</v>
          </cell>
          <cell r="P72" t="str">
            <v>99/QLĐT-QH
23//11/2018</v>
          </cell>
          <cell r="Q72" t="str">
            <v>T5/ 2019</v>
          </cell>
          <cell r="R72" t="str">
            <v>T6/ 2019</v>
          </cell>
          <cell r="S72" t="str">
            <v>-</v>
          </cell>
          <cell r="T72" t="str">
            <v>T7/ 2019</v>
          </cell>
          <cell r="U72" t="str">
            <v>T9/ 2019</v>
          </cell>
          <cell r="V72" t="str">
            <v>T9/ 2019</v>
          </cell>
          <cell r="W72" t="str">
            <v>T9 /2019</v>
          </cell>
          <cell r="X72" t="str">
            <v>T10 /2019</v>
          </cell>
          <cell r="Y72" t="str">
            <v>T10/ 2019</v>
          </cell>
          <cell r="Z72">
            <v>17424</v>
          </cell>
          <cell r="AA72">
            <v>14676</v>
          </cell>
          <cell r="AB72" t="str">
            <v>T11/ 2019</v>
          </cell>
          <cell r="AC72" t="str">
            <v>T6/ 2020</v>
          </cell>
          <cell r="AE72" t="str">
            <v>T7/ 2020</v>
          </cell>
          <cell r="AF72" t="str">
            <v>T7/ 2020</v>
          </cell>
          <cell r="AG72" t="str">
            <v>T11/ 2020</v>
          </cell>
          <cell r="AH72" t="str">
            <v>Đã phê duyệt Chủ trương đầu tư, đang tiến hành đo đạc bản đồ hiện trạng dự kiến hoàn thành 10/4.</v>
          </cell>
          <cell r="AI72" t="str">
            <v>Đã phê duyệt Chủ trương đầu tư, đã đo đạc bản đồ hiện trạng, đang thẩm định bản đạc ở Sở TN.</v>
          </cell>
        </row>
        <row r="73">
          <cell r="B73" t="str">
            <v>Giải phóng mặt bằng tạo quỹ đất theo quy hoạch khu đất C18 tại xã Kiêu Kỵ, huyện Gia Lâm</v>
          </cell>
          <cell r="C73">
            <v>1</v>
          </cell>
          <cell r="D73" t="str">
            <v>Kiêu Kỵ</v>
          </cell>
          <cell r="E73">
            <v>31300</v>
          </cell>
          <cell r="F73">
            <v>31300</v>
          </cell>
          <cell r="G73" t="str">
            <v>TMB</v>
          </cell>
          <cell r="H73" t="str">
            <v>KHT</v>
          </cell>
          <cell r="I73">
            <v>3</v>
          </cell>
          <cell r="J73">
            <v>93900</v>
          </cell>
          <cell r="L73">
            <v>46950</v>
          </cell>
          <cell r="M73">
            <v>46950</v>
          </cell>
          <cell r="N73" t="str">
            <v>2080
13/3/19</v>
          </cell>
          <cell r="O73">
            <v>38280</v>
          </cell>
          <cell r="P73" t="str">
            <v>100/QLĐT-QH
23//11/2018</v>
          </cell>
          <cell r="Q73" t="str">
            <v>T5/ 2019</v>
          </cell>
          <cell r="R73" t="str">
            <v>T6/ 2019</v>
          </cell>
          <cell r="S73" t="str">
            <v>-</v>
          </cell>
          <cell r="T73" t="str">
            <v>T7/ 2019</v>
          </cell>
          <cell r="U73" t="str">
            <v>T9/ 2019</v>
          </cell>
          <cell r="V73" t="str">
            <v>T9/ 2019</v>
          </cell>
          <cell r="W73" t="str">
            <v>T9 /2019</v>
          </cell>
          <cell r="X73" t="str">
            <v>T10 /2019</v>
          </cell>
          <cell r="Y73" t="str">
            <v>T10/ 2019</v>
          </cell>
          <cell r="Z73">
            <v>4915</v>
          </cell>
          <cell r="AA73">
            <v>38280</v>
          </cell>
          <cell r="AB73" t="str">
            <v>T11/ 2019</v>
          </cell>
          <cell r="AC73" t="str">
            <v>T6/ 2020</v>
          </cell>
          <cell r="AE73" t="str">
            <v>T7/ 2020</v>
          </cell>
          <cell r="AF73" t="str">
            <v>T7/ 2020</v>
          </cell>
          <cell r="AG73" t="str">
            <v>T11/ 2020</v>
          </cell>
          <cell r="AH73" t="str">
            <v>Đã phê duyệt Chủ trương đầu tư, đang tiến hành đo đạc bản đồ hiện trạng dự kiến hoàn thành 10/4.</v>
          </cell>
          <cell r="AI73" t="str">
            <v>Đã phê duyệt Chủ trương đầu tư, đã đo đạc bản đồ hiện trạng, đang thẩm định bản đạc ở Sở TN.</v>
          </cell>
        </row>
        <row r="74">
          <cell r="B74" t="str">
            <v>Giải phóng mặt bằng tạo quỹ đất theo quy hoạch khu đất C19 tại xã Đa Tốn, huyện Gia Lâm</v>
          </cell>
          <cell r="C74">
            <v>1</v>
          </cell>
          <cell r="D74" t="str">
            <v>Đa Tốn</v>
          </cell>
          <cell r="E74">
            <v>7600</v>
          </cell>
          <cell r="F74">
            <v>7600</v>
          </cell>
          <cell r="G74" t="str">
            <v>TMB</v>
          </cell>
          <cell r="H74" t="str">
            <v>KHT</v>
          </cell>
          <cell r="I74">
            <v>3</v>
          </cell>
          <cell r="J74">
            <v>22800</v>
          </cell>
          <cell r="L74">
            <v>11400</v>
          </cell>
          <cell r="M74">
            <v>11400</v>
          </cell>
          <cell r="N74" t="str">
            <v>2081
13/3/19</v>
          </cell>
          <cell r="O74">
            <v>11256</v>
          </cell>
          <cell r="P74" t="str">
            <v>100/QLĐT-QH
23//11/2018</v>
          </cell>
          <cell r="Q74" t="str">
            <v>T5/ 2019</v>
          </cell>
          <cell r="R74" t="str">
            <v>T6/ 2019</v>
          </cell>
          <cell r="S74" t="str">
            <v>-</v>
          </cell>
          <cell r="T74" t="str">
            <v>T7/ 2019</v>
          </cell>
          <cell r="U74" t="str">
            <v>T9/ 2019</v>
          </cell>
          <cell r="V74" t="str">
            <v>T9/ 2019</v>
          </cell>
          <cell r="W74" t="str">
            <v>T9 /2019</v>
          </cell>
          <cell r="X74" t="str">
            <v>T10 /2019</v>
          </cell>
          <cell r="Y74" t="str">
            <v>T10/ 2019</v>
          </cell>
          <cell r="Z74">
            <v>11571</v>
          </cell>
          <cell r="AA74">
            <v>11256</v>
          </cell>
          <cell r="AB74" t="str">
            <v>T11/ 2019</v>
          </cell>
          <cell r="AC74" t="str">
            <v>T6/ 2020</v>
          </cell>
          <cell r="AE74" t="str">
            <v>T7/ 2020</v>
          </cell>
          <cell r="AF74" t="str">
            <v>T7/ 2020</v>
          </cell>
          <cell r="AG74" t="str">
            <v>T11/ 2020</v>
          </cell>
          <cell r="AH74" t="str">
            <v>Đã phê duyệt Chủ trương đầu tư, đang tiến hành đo đạc bản đồ hiện trạng dự kiến hoàn thành 10/4.</v>
          </cell>
          <cell r="AI74" t="str">
            <v>Đã phê duyệt Chủ trương đầu tư, đã đo đạc bản đồ hiện trạng, đang thẩm định bản đạc ở Sở TN.</v>
          </cell>
        </row>
        <row r="75">
          <cell r="B75" t="str">
            <v>Giải phóng mặt bằng tạo quỹ đất theo quy hoạch khu đất C12 tại xã Đình Xuyên, huyện Gia Lâm</v>
          </cell>
          <cell r="C75">
            <v>1</v>
          </cell>
          <cell r="D75" t="str">
            <v>Đình Xuyên</v>
          </cell>
          <cell r="E75">
            <v>9700</v>
          </cell>
          <cell r="F75">
            <v>9700</v>
          </cell>
          <cell r="G75" t="str">
            <v>TMB</v>
          </cell>
          <cell r="H75" t="str">
            <v>KHT</v>
          </cell>
          <cell r="I75">
            <v>3</v>
          </cell>
          <cell r="J75">
            <v>29100</v>
          </cell>
          <cell r="L75">
            <v>14550</v>
          </cell>
          <cell r="M75">
            <v>14550</v>
          </cell>
          <cell r="N75" t="str">
            <v>2079
13/3/19</v>
          </cell>
          <cell r="O75">
            <v>12398</v>
          </cell>
          <cell r="P75" t="str">
            <v>101/QLĐT-QH
23//11/2018</v>
          </cell>
          <cell r="Q75" t="str">
            <v>T5/ 2019</v>
          </cell>
          <cell r="R75" t="str">
            <v>T6/ 2019</v>
          </cell>
          <cell r="S75" t="str">
            <v>-</v>
          </cell>
          <cell r="T75" t="str">
            <v>T7/ 2019</v>
          </cell>
          <cell r="U75" t="str">
            <v>T9/ 2019</v>
          </cell>
          <cell r="V75" t="str">
            <v>T9/ 2019</v>
          </cell>
          <cell r="W75" t="str">
            <v>T9 /2019</v>
          </cell>
          <cell r="X75" t="str">
            <v>T10 /2019</v>
          </cell>
          <cell r="Y75" t="str">
            <v>T10/ 2019</v>
          </cell>
          <cell r="Z75">
            <v>14676</v>
          </cell>
          <cell r="AA75">
            <v>12398</v>
          </cell>
          <cell r="AB75" t="str">
            <v>T11/ 2019</v>
          </cell>
          <cell r="AC75" t="str">
            <v>T6/ 2020</v>
          </cell>
          <cell r="AE75" t="str">
            <v>T7/ 2020</v>
          </cell>
          <cell r="AF75" t="str">
            <v>T7/ 2020</v>
          </cell>
          <cell r="AG75" t="str">
            <v>T11/ 2020</v>
          </cell>
          <cell r="AH75" t="str">
            <v>Đã phê duyệt Chủ trương đầu tư, đang tiến hành đo đạc bản đồ hiện trạng dự kiến hoàn thành 10/4.</v>
          </cell>
          <cell r="AI75" t="str">
            <v>Đã phê duyệt Chủ trương đầu tư, đã đo đạc bản đồ hiện trạng, đang thẩm định bản đạc ở Sở TN.</v>
          </cell>
        </row>
        <row r="76">
          <cell r="B76" t="str">
            <v>Giải phóng mặt bằng tạo quỹ đất theo quy hoạch khu đất C11, tại các xã Đình Xuyên, Dương Hà, huyện Gia Lâm</v>
          </cell>
          <cell r="C76">
            <v>1</v>
          </cell>
          <cell r="D76" t="str">
            <v>Đình Xuyên, Dương Hà</v>
          </cell>
          <cell r="E76">
            <v>3800</v>
          </cell>
          <cell r="F76">
            <v>3800</v>
          </cell>
          <cell r="G76" t="str">
            <v>TMB</v>
          </cell>
          <cell r="H76" t="str">
            <v>KHT</v>
          </cell>
          <cell r="I76">
            <v>3</v>
          </cell>
          <cell r="J76">
            <v>11400</v>
          </cell>
          <cell r="L76">
            <v>5700</v>
          </cell>
          <cell r="M76">
            <v>5700</v>
          </cell>
          <cell r="N76" t="str">
            <v>2209
19/3/19</v>
          </cell>
          <cell r="O76">
            <v>6907</v>
          </cell>
          <cell r="P76" t="str">
            <v>99/QLĐT-QH
23//11/2018</v>
          </cell>
          <cell r="Q76" t="str">
            <v>T5/ 2019</v>
          </cell>
          <cell r="R76" t="str">
            <v>T6/ 2019</v>
          </cell>
          <cell r="S76" t="str">
            <v>-</v>
          </cell>
          <cell r="T76" t="str">
            <v>T7/ 2019</v>
          </cell>
          <cell r="U76" t="str">
            <v>T9/ 2019</v>
          </cell>
          <cell r="V76" t="str">
            <v>T9/ 2019</v>
          </cell>
          <cell r="W76" t="str">
            <v>T9 /2019</v>
          </cell>
          <cell r="X76" t="str">
            <v>T10 /2019</v>
          </cell>
          <cell r="Y76" t="str">
            <v>T10/ 2019</v>
          </cell>
          <cell r="Z76">
            <v>38280</v>
          </cell>
          <cell r="AA76">
            <v>6907</v>
          </cell>
          <cell r="AB76" t="str">
            <v>T11/ 2019</v>
          </cell>
          <cell r="AC76" t="str">
            <v>T6/ 2020</v>
          </cell>
          <cell r="AE76" t="str">
            <v>T7/ 2020</v>
          </cell>
          <cell r="AF76" t="str">
            <v>T7/ 2020</v>
          </cell>
          <cell r="AG76" t="str">
            <v>T11/ 2020</v>
          </cell>
          <cell r="AH76" t="str">
            <v>Đã phê duyệt Chủ trương đầu tư, đang tiến hành đo đạc bản đồ hiện trạng dự kiến hoàn thành 10/4.</v>
          </cell>
          <cell r="AI76" t="str">
            <v>Đã phê duyệt Chủ trương đầu tư, đã đo đạc bản đồ hiện trạng, đang thẩm định bản đạc ở Sở TN.</v>
          </cell>
        </row>
        <row r="77">
          <cell r="B77" t="str">
            <v>Giải phóng mặt bằng tạo quỹ đất theo quy hoạch khu đất C1 tại xã Yên Thường, huyện Gia Lâm</v>
          </cell>
          <cell r="C77">
            <v>1</v>
          </cell>
          <cell r="D77" t="str">
            <v>Yên Thường</v>
          </cell>
          <cell r="E77">
            <v>5400</v>
          </cell>
          <cell r="F77">
            <v>5400</v>
          </cell>
          <cell r="G77" t="str">
            <v>TMB</v>
          </cell>
          <cell r="H77" t="str">
            <v>KHT</v>
          </cell>
          <cell r="I77">
            <v>3</v>
          </cell>
          <cell r="J77">
            <v>16200</v>
          </cell>
          <cell r="L77">
            <v>8100</v>
          </cell>
          <cell r="M77">
            <v>8100</v>
          </cell>
          <cell r="N77" t="str">
            <v>2072
13/3/19</v>
          </cell>
          <cell r="O77">
            <v>6944</v>
          </cell>
          <cell r="P77" t="str">
            <v>101/QLĐT-QH
23//11/2018</v>
          </cell>
          <cell r="Q77" t="str">
            <v>T5/ 2019</v>
          </cell>
          <cell r="R77" t="str">
            <v>T6/ 2019</v>
          </cell>
          <cell r="S77" t="str">
            <v>-</v>
          </cell>
          <cell r="T77" t="str">
            <v>T7/ 2019</v>
          </cell>
          <cell r="U77" t="str">
            <v>T9/ 2019</v>
          </cell>
          <cell r="V77" t="str">
            <v>T9/ 2019</v>
          </cell>
          <cell r="W77" t="str">
            <v>T9 /2019</v>
          </cell>
          <cell r="X77" t="str">
            <v>T10 /2019</v>
          </cell>
          <cell r="Y77" t="str">
            <v>T10/ 2019</v>
          </cell>
          <cell r="Z77">
            <v>11256</v>
          </cell>
          <cell r="AA77">
            <v>6944</v>
          </cell>
          <cell r="AB77" t="str">
            <v>T11/ 2019</v>
          </cell>
          <cell r="AC77" t="str">
            <v>T6/ 2020</v>
          </cell>
          <cell r="AE77" t="str">
            <v>T7/ 2020</v>
          </cell>
          <cell r="AF77" t="str">
            <v>T7/ 2020</v>
          </cell>
          <cell r="AG77" t="str">
            <v>T11/ 2020</v>
          </cell>
          <cell r="AH77" t="str">
            <v>Đã phê duyệt Chủ trương đầu tư, đang tiến hành đo đạc bản đồ hiện trạng dự kiến hoàn thành 10/4.</v>
          </cell>
          <cell r="AI77" t="str">
            <v>Đã phê duyệt Chủ trương đầu tư, đã đo đạc bản đồ hiện trạng, đang thẩm định bản đạc ở Sở TN.</v>
          </cell>
        </row>
        <row r="78">
          <cell r="B78" t="str">
            <v>Đang thẩm định chủ trương đầu tư</v>
          </cell>
          <cell r="C78">
            <v>4</v>
          </cell>
          <cell r="D78" t="str">
            <v>Đình Xuyên</v>
          </cell>
          <cell r="E78">
            <v>151829</v>
          </cell>
          <cell r="F78">
            <v>151829</v>
          </cell>
          <cell r="G78" t="str">
            <v>TMB</v>
          </cell>
          <cell r="H78" t="str">
            <v>KHT</v>
          </cell>
          <cell r="I78">
            <v>12</v>
          </cell>
          <cell r="J78">
            <v>455487</v>
          </cell>
          <cell r="K78">
            <v>0</v>
          </cell>
          <cell r="L78">
            <v>227743.5</v>
          </cell>
          <cell r="M78">
            <v>227743.5</v>
          </cell>
          <cell r="N78">
            <v>0</v>
          </cell>
          <cell r="O78">
            <v>204734</v>
          </cell>
          <cell r="P78" t="str">
            <v>101/QLĐT-QH
23//11/2018</v>
          </cell>
          <cell r="Q78" t="str">
            <v>T5/ 2019</v>
          </cell>
          <cell r="R78" t="str">
            <v>T6/ 2019</v>
          </cell>
          <cell r="S78" t="str">
            <v>-</v>
          </cell>
          <cell r="T78" t="str">
            <v>T7/ 2019</v>
          </cell>
          <cell r="U78" t="str">
            <v>T9/ 2019</v>
          </cell>
          <cell r="V78" t="str">
            <v>T9/ 2019</v>
          </cell>
          <cell r="W78" t="str">
            <v>T9 /2019</v>
          </cell>
          <cell r="X78" t="str">
            <v>T10 /2019</v>
          </cell>
          <cell r="Y78" t="str">
            <v>T10/ 2019</v>
          </cell>
          <cell r="Z78">
            <v>12398</v>
          </cell>
          <cell r="AA78">
            <v>204734</v>
          </cell>
          <cell r="AB78" t="str">
            <v>T6/ 2020</v>
          </cell>
          <cell r="AE78" t="str">
            <v>T7/ 2020</v>
          </cell>
          <cell r="AF78" t="str">
            <v>T11/ 2020</v>
          </cell>
          <cell r="AH78" t="str">
            <v>Đã phê duyệt Chủ trương đầu tư, đang tiến hành đo đạc bản đồ hiện trạng dự kiến hoàn thành 10/4.</v>
          </cell>
        </row>
        <row r="79">
          <cell r="B79" t="str">
            <v>Giải phóng mặt bằng tạo quỹ đất theo quy hoạch khu đất C13 tại Thị trấn Trâu Quỳ, huyện Gia Lâm</v>
          </cell>
          <cell r="C79">
            <v>1</v>
          </cell>
          <cell r="D79" t="str">
            <v>Trâu Quỳ</v>
          </cell>
          <cell r="E79">
            <v>29100</v>
          </cell>
          <cell r="F79">
            <v>29100</v>
          </cell>
          <cell r="G79" t="str">
            <v>TMB</v>
          </cell>
          <cell r="H79" t="str">
            <v>KHT</v>
          </cell>
          <cell r="I79">
            <v>3</v>
          </cell>
          <cell r="J79">
            <v>87300</v>
          </cell>
          <cell r="L79">
            <v>43650</v>
          </cell>
          <cell r="M79">
            <v>43650</v>
          </cell>
          <cell r="N79" t="str">
            <v>T4/ 2019</v>
          </cell>
          <cell r="O79">
            <v>38412</v>
          </cell>
          <cell r="P79" t="str">
            <v>100/QLĐT-QH
23//11/2018</v>
          </cell>
          <cell r="Q79" t="str">
            <v>T5/ 2019</v>
          </cell>
          <cell r="R79" t="str">
            <v>T6/ 2019</v>
          </cell>
          <cell r="S79" t="str">
            <v>-</v>
          </cell>
          <cell r="T79" t="str">
            <v>T7/ 2019</v>
          </cell>
          <cell r="U79" t="str">
            <v>T9/ 2019</v>
          </cell>
          <cell r="V79" t="str">
            <v>T9/ 2019</v>
          </cell>
          <cell r="W79" t="str">
            <v>T9 /2019</v>
          </cell>
          <cell r="X79" t="str">
            <v>T10 /2019</v>
          </cell>
          <cell r="Y79" t="str">
            <v>T10/ 2019</v>
          </cell>
          <cell r="Z79">
            <v>6907</v>
          </cell>
          <cell r="AA79">
            <v>38412</v>
          </cell>
          <cell r="AB79" t="str">
            <v>T11/ 2019</v>
          </cell>
          <cell r="AC79" t="str">
            <v>T6/ 2020</v>
          </cell>
          <cell r="AE79" t="str">
            <v>T7/ 2020</v>
          </cell>
          <cell r="AF79" t="str">
            <v>T7/ 2020</v>
          </cell>
          <cell r="AG79" t="str">
            <v>T11/ 2020</v>
          </cell>
          <cell r="AH79" t="str">
            <v>Đã phê duyệt Chủ trương đầu tư, đang tiến hành đo đạc bản đồ hiện trạng dự kiến hoàn thành 10/4.</v>
          </cell>
          <cell r="AI79" t="str">
            <v>Đã trình chủ trương đầu tư. UBND huyện đang xin ý kiến HĐND, dự kiến T4/2019 phê Chủ trương đầu tư.
- Đang tiến hành đo đạc.</v>
          </cell>
        </row>
        <row r="80">
          <cell r="B80" t="str">
            <v>Giải phóng mặt bằng tạo quỹ đất theo quy hoạch khu đất C14 tại Thị trấn Trâu Quỳ, huyện Gia Lâm</v>
          </cell>
          <cell r="C80">
            <v>1</v>
          </cell>
          <cell r="D80" t="str">
            <v>Trâu Quỳ</v>
          </cell>
          <cell r="E80">
            <v>42000</v>
          </cell>
          <cell r="F80">
            <v>42000</v>
          </cell>
          <cell r="G80" t="str">
            <v>TMB</v>
          </cell>
          <cell r="H80" t="str">
            <v>KHT</v>
          </cell>
          <cell r="I80">
            <v>3</v>
          </cell>
          <cell r="J80">
            <v>126000</v>
          </cell>
          <cell r="L80">
            <v>63000</v>
          </cell>
          <cell r="M80">
            <v>63000</v>
          </cell>
          <cell r="N80" t="str">
            <v>T4/ 2019</v>
          </cell>
          <cell r="O80">
            <v>55440.00000000001</v>
          </cell>
          <cell r="P80" t="str">
            <v>100/QLĐT-QH
23//11/2018</v>
          </cell>
          <cell r="Q80" t="str">
            <v>T5/ 2019</v>
          </cell>
          <cell r="R80" t="str">
            <v>T6/ 2019</v>
          </cell>
          <cell r="S80" t="str">
            <v>-</v>
          </cell>
          <cell r="T80" t="str">
            <v>T7/ 2019</v>
          </cell>
          <cell r="U80" t="str">
            <v>T9/ 2019</v>
          </cell>
          <cell r="V80" t="str">
            <v>T9/ 2019</v>
          </cell>
          <cell r="W80" t="str">
            <v>T9 /2019</v>
          </cell>
          <cell r="X80" t="str">
            <v>T10 /2019</v>
          </cell>
          <cell r="Y80" t="str">
            <v>T10/ 2019</v>
          </cell>
          <cell r="Z80">
            <v>6944</v>
          </cell>
          <cell r="AA80">
            <v>55440.00000000001</v>
          </cell>
          <cell r="AB80" t="str">
            <v>T11/ 2019</v>
          </cell>
          <cell r="AC80" t="str">
            <v>T6/ 2020</v>
          </cell>
          <cell r="AE80" t="str">
            <v>T7/ 2020</v>
          </cell>
          <cell r="AF80" t="str">
            <v>T7/ 2020</v>
          </cell>
          <cell r="AG80" t="str">
            <v>T11/ 2020</v>
          </cell>
          <cell r="AH80" t="str">
            <v>Đã phê duyệt Chủ trương đầu tư, đang tiến hành đo đạc bản đồ hiện trạng dự kiến hoàn thành 10/4.</v>
          </cell>
          <cell r="AI80" t="str">
            <v>Đã trình chủ trương đầu tư. UBND huyện đang xin ý kiến HĐND, dự kiến T4/2019 phê Chủ trương đầu tư.
- Đang tiến hành đo đạc.</v>
          </cell>
        </row>
        <row r="81">
          <cell r="B81" t="str">
            <v>Giải phóng mặt bằng tạo quỹ đất theo quy hoạch khu đất C15 tại Thị trấn Trâu Quỳ, huyện Gia Lâm</v>
          </cell>
          <cell r="C81">
            <v>1</v>
          </cell>
          <cell r="D81" t="str">
            <v>Trâu Quỳ</v>
          </cell>
          <cell r="E81">
            <v>46429</v>
          </cell>
          <cell r="F81">
            <v>46429</v>
          </cell>
          <cell r="G81" t="str">
            <v>TMB</v>
          </cell>
          <cell r="H81" t="str">
            <v>KHT</v>
          </cell>
          <cell r="I81">
            <v>3</v>
          </cell>
          <cell r="J81">
            <v>139287</v>
          </cell>
          <cell r="K81">
            <v>0</v>
          </cell>
          <cell r="L81">
            <v>69643.5</v>
          </cell>
          <cell r="M81">
            <v>69643.5</v>
          </cell>
          <cell r="N81" t="str">
            <v>T4/ 2019</v>
          </cell>
          <cell r="O81">
            <v>65606</v>
          </cell>
          <cell r="P81" t="str">
            <v>100/QLĐT-QH
23//11/2018</v>
          </cell>
          <cell r="Q81" t="str">
            <v>T6/ 2019</v>
          </cell>
          <cell r="R81" t="str">
            <v>T7/ 2019</v>
          </cell>
          <cell r="T81" t="str">
            <v>T7/ 2019</v>
          </cell>
          <cell r="U81" t="str">
            <v>T9/ 2019</v>
          </cell>
          <cell r="V81" t="str">
            <v>T9/ 2019</v>
          </cell>
          <cell r="W81" t="str">
            <v>T9 /2019</v>
          </cell>
          <cell r="X81" t="str">
            <v>T10 /2019</v>
          </cell>
          <cell r="Y81" t="str">
            <v>T10/ 2019</v>
          </cell>
          <cell r="Z81">
            <v>204734</v>
          </cell>
          <cell r="AA81">
            <v>65606</v>
          </cell>
          <cell r="AB81" t="str">
            <v>T11/ 2019</v>
          </cell>
          <cell r="AC81" t="str">
            <v>T6/ 2020</v>
          </cell>
          <cell r="AF81" t="str">
            <v>T7/ 2020</v>
          </cell>
          <cell r="AG81" t="str">
            <v>T11/ 2020</v>
          </cell>
          <cell r="AI81" t="str">
            <v>Đã trình chủ trương đầu tư. UBND huyện đang xin ý kiến HĐND, dự kiến T4/2019 phê Chủ trương đầu tư.
- Đang tiến hành đo đạc.</v>
          </cell>
        </row>
        <row r="82">
          <cell r="B82" t="str">
            <v>Giải phóng mặt bằng tạo quỹ đất theo quy hoạch khu đất C16 tại Thị trấn Trâu Quỳ, huyện Gia Lâm</v>
          </cell>
          <cell r="C82">
            <v>1</v>
          </cell>
          <cell r="D82" t="str">
            <v>Trâu Quỳ</v>
          </cell>
          <cell r="E82">
            <v>34300</v>
          </cell>
          <cell r="F82">
            <v>34300</v>
          </cell>
          <cell r="G82" t="str">
            <v>TMB</v>
          </cell>
          <cell r="H82" t="str">
            <v>KHT</v>
          </cell>
          <cell r="I82">
            <v>3</v>
          </cell>
          <cell r="J82">
            <v>102900</v>
          </cell>
          <cell r="L82">
            <v>51450</v>
          </cell>
          <cell r="M82">
            <v>51450</v>
          </cell>
          <cell r="N82" t="str">
            <v>T4/ 2019</v>
          </cell>
          <cell r="O82">
            <v>45276</v>
          </cell>
          <cell r="P82" t="str">
            <v>100/QLĐT-QH
23//11/2018</v>
          </cell>
          <cell r="Q82" t="str">
            <v>T5/ 2019</v>
          </cell>
          <cell r="R82" t="str">
            <v>T6/ 2019</v>
          </cell>
          <cell r="S82" t="str">
            <v>-</v>
          </cell>
          <cell r="T82" t="str">
            <v>T7/ 2019</v>
          </cell>
          <cell r="U82" t="str">
            <v>T9/ 2019</v>
          </cell>
          <cell r="V82" t="str">
            <v>T9/ 2019</v>
          </cell>
          <cell r="W82" t="str">
            <v>T9 /2019</v>
          </cell>
          <cell r="X82" t="str">
            <v>T10 /2019</v>
          </cell>
          <cell r="Y82" t="str">
            <v>T10/ 2019</v>
          </cell>
          <cell r="Z82">
            <v>38412</v>
          </cell>
          <cell r="AA82">
            <v>45276</v>
          </cell>
          <cell r="AB82" t="str">
            <v>T11/ 2019</v>
          </cell>
          <cell r="AC82" t="str">
            <v>T6/ 2020</v>
          </cell>
          <cell r="AE82" t="str">
            <v>T7/ 2020</v>
          </cell>
          <cell r="AF82" t="str">
            <v>T7/ 2020</v>
          </cell>
          <cell r="AG82" t="str">
            <v>T11/ 2020</v>
          </cell>
          <cell r="AH82" t="str">
            <v>Đã trình chủ trương đầu tư. UBND huyện đang xin ý kiến HĐND, dự kiến 31/3 phê Chủ trương đầu tư.
- Đang tiến hành đo đạc.</v>
          </cell>
          <cell r="AI82" t="str">
            <v>Đã trình chủ trương đầu tư. UBND huyện đang xin ý kiến HĐND, dự kiến T4/2019 phê Chủ trương đầu tư.
- Đang tiến hành đo đạc.</v>
          </cell>
        </row>
        <row r="83">
          <cell r="B83" t="str">
            <v>Đang lập CTĐT</v>
          </cell>
          <cell r="C83">
            <v>1</v>
          </cell>
          <cell r="D83" t="str">
            <v>Trâu Quỳ</v>
          </cell>
          <cell r="E83">
            <v>8900</v>
          </cell>
          <cell r="F83">
            <v>8900</v>
          </cell>
          <cell r="G83" t="str">
            <v>TMB</v>
          </cell>
          <cell r="H83" t="str">
            <v>KHT</v>
          </cell>
          <cell r="I83">
            <v>3</v>
          </cell>
          <cell r="J83">
            <v>106800</v>
          </cell>
          <cell r="K83">
            <v>0</v>
          </cell>
          <cell r="L83">
            <v>0</v>
          </cell>
          <cell r="M83">
            <v>106800</v>
          </cell>
          <cell r="N83" t="str">
            <v>T3/ 2019</v>
          </cell>
          <cell r="O83">
            <v>72</v>
          </cell>
          <cell r="P83" t="str">
            <v>100/QLĐT-QH
23//11/2018</v>
          </cell>
          <cell r="Q83" t="str">
            <v>T5/ 2019</v>
          </cell>
          <cell r="R83" t="str">
            <v>T6/ 2019</v>
          </cell>
          <cell r="S83" t="str">
            <v>-</v>
          </cell>
          <cell r="T83" t="str">
            <v>T7/ 2019</v>
          </cell>
          <cell r="U83" t="str">
            <v>T9/ 2019</v>
          </cell>
          <cell r="V83" t="str">
            <v>T9/ 2019</v>
          </cell>
          <cell r="W83" t="str">
            <v>T9 /2019</v>
          </cell>
          <cell r="X83" t="str">
            <v>T10 /2019</v>
          </cell>
          <cell r="Y83" t="str">
            <v>T10/ 2019</v>
          </cell>
          <cell r="Z83">
            <v>55440.00000000001</v>
          </cell>
          <cell r="AA83">
            <v>72</v>
          </cell>
          <cell r="AB83" t="str">
            <v>T6/ 2020</v>
          </cell>
          <cell r="AE83" t="str">
            <v>T7/ 2020</v>
          </cell>
          <cell r="AF83" t="str">
            <v>T11/ 2020</v>
          </cell>
          <cell r="AH83" t="str">
            <v>Đã trình chủ trương đầu tư. UBND huyện đang xin ý kiến HĐND, dự kiến 31/3 phê Chủ trương đầu tư.
- Đang tiến hành đo đạc.</v>
          </cell>
        </row>
        <row r="84">
          <cell r="B84" t="str">
            <v>Đấu giá QSD đất Trụ sở HĐND-UBND huyện Gia Lâm, số 10 đường Ngô Xuân Quảng, TT Trâu Quỳ</v>
          </cell>
          <cell r="C84">
            <v>1</v>
          </cell>
          <cell r="D84" t="str">
            <v>Trâu Quỳ</v>
          </cell>
          <cell r="E84">
            <v>8900</v>
          </cell>
          <cell r="F84">
            <v>8900</v>
          </cell>
          <cell r="G84" t="str">
            <v>TMB</v>
          </cell>
          <cell r="H84" t="str">
            <v>KHT</v>
          </cell>
          <cell r="I84">
            <v>12</v>
          </cell>
          <cell r="J84">
            <v>106800</v>
          </cell>
          <cell r="L84">
            <v>69643.5</v>
          </cell>
          <cell r="M84">
            <v>106800</v>
          </cell>
          <cell r="N84" t="str">
            <v>11468
28/8/17</v>
          </cell>
          <cell r="O84">
            <v>72</v>
          </cell>
          <cell r="P84" t="str">
            <v>x</v>
          </cell>
          <cell r="Q84" t="str">
            <v>T6/ 2019</v>
          </cell>
          <cell r="R84" t="str">
            <v>T7/ 2019</v>
          </cell>
          <cell r="T84" t="str">
            <v>T7/ 2019</v>
          </cell>
          <cell r="U84" t="str">
            <v>T9/ 2019</v>
          </cell>
          <cell r="V84" t="str">
            <v>T9/ 2019</v>
          </cell>
          <cell r="W84" t="str">
            <v>T9 /2019</v>
          </cell>
          <cell r="X84" t="str">
            <v>T10 /2019</v>
          </cell>
          <cell r="Y84" t="str">
            <v>T10/ 2019</v>
          </cell>
          <cell r="Z84">
            <v>65606</v>
          </cell>
          <cell r="AA84">
            <v>72</v>
          </cell>
          <cell r="AB84" t="str">
            <v>T6/ 2020</v>
          </cell>
          <cell r="AE84" t="str">
            <v>T7/ 2020</v>
          </cell>
          <cell r="AF84" t="str">
            <v>T11/ 2020</v>
          </cell>
          <cell r="AH84" t="str">
            <v>Đã trình chủ trương đầu tư. UBND huyện đang xin ý kiến HĐND, dự kiến 31/3 phê Chủ trương đầu tư.
- Đang tiến hành đo đạc.</v>
          </cell>
          <cell r="AI84" t="str">
            <v>Đang nghiên cứu điều chỉnh quy hoạch cục bộ</v>
          </cell>
        </row>
        <row r="85">
          <cell r="B85" t="str">
            <v>NHÓM DỰ ÁN XÂY DỰNG HẠ TẦNG</v>
          </cell>
          <cell r="C85">
            <v>3</v>
          </cell>
          <cell r="D85" t="str">
            <v>Trâu Quỳ</v>
          </cell>
          <cell r="E85">
            <v>340665.78</v>
          </cell>
          <cell r="F85">
            <v>21594.79</v>
          </cell>
          <cell r="G85" t="str">
            <v>TMB</v>
          </cell>
          <cell r="H85" t="str">
            <v>KHT</v>
          </cell>
          <cell r="I85">
            <v>3</v>
          </cell>
          <cell r="J85">
            <v>0</v>
          </cell>
          <cell r="K85">
            <v>0</v>
          </cell>
          <cell r="L85">
            <v>0</v>
          </cell>
          <cell r="M85">
            <v>0</v>
          </cell>
          <cell r="N85" t="str">
            <v>T3/ 2019</v>
          </cell>
          <cell r="O85">
            <v>324790.4</v>
          </cell>
          <cell r="P85" t="str">
            <v>100/QLĐT-QH
23//11/2018</v>
          </cell>
          <cell r="Q85" t="str">
            <v>T5/ 2019</v>
          </cell>
          <cell r="R85" t="str">
            <v>T6/ 2019</v>
          </cell>
          <cell r="S85" t="str">
            <v>-</v>
          </cell>
          <cell r="T85" t="str">
            <v>T7/ 2019</v>
          </cell>
          <cell r="U85" t="str">
            <v>T9/ 2019</v>
          </cell>
          <cell r="V85" t="str">
            <v>T9/ 2019</v>
          </cell>
          <cell r="W85" t="str">
            <v>T9 /2019</v>
          </cell>
          <cell r="X85" t="str">
            <v>T10 /2019</v>
          </cell>
          <cell r="Y85" t="str">
            <v>T10/ 2019</v>
          </cell>
          <cell r="Z85">
            <v>45276</v>
          </cell>
          <cell r="AA85">
            <v>324790.4</v>
          </cell>
          <cell r="AB85" t="str">
            <v>T6/ 2020</v>
          </cell>
          <cell r="AE85" t="str">
            <v>T7/ 2020</v>
          </cell>
          <cell r="AF85" t="str">
            <v>T11/ 2020</v>
          </cell>
          <cell r="AH85" t="str">
            <v>Đã trình chủ trương đầu tư. UBND huyện đang xin ý kiến HĐND, dự kiến 31/3 phê Chủ trương đầu tư.
- Đang tiến hành đo đạc.</v>
          </cell>
        </row>
        <row r="86">
          <cell r="B86" t="str">
            <v>Đang lập CTĐT</v>
          </cell>
          <cell r="C86">
            <v>3</v>
          </cell>
          <cell r="E86">
            <v>340665.78</v>
          </cell>
          <cell r="F86">
            <v>21594.79</v>
          </cell>
          <cell r="J86">
            <v>0</v>
          </cell>
          <cell r="K86">
            <v>0</v>
          </cell>
          <cell r="L86">
            <v>0</v>
          </cell>
          <cell r="M86">
            <v>0</v>
          </cell>
          <cell r="O86">
            <v>0</v>
          </cell>
          <cell r="Z86">
            <v>72</v>
          </cell>
          <cell r="AA86">
            <v>0</v>
          </cell>
        </row>
        <row r="87">
          <cell r="B87" t="str">
            <v>Xây dựng HTKT theo quy hoạch phục vụ tái định cư khu X2 xã Đình Xuyên</v>
          </cell>
          <cell r="C87">
            <v>1</v>
          </cell>
          <cell r="D87" t="str">
            <v>Đình Xuyên - Yên Thường</v>
          </cell>
          <cell r="E87">
            <v>292020</v>
          </cell>
          <cell r="F87">
            <v>5689.09</v>
          </cell>
          <cell r="G87" t="str">
            <v>TMB</v>
          </cell>
          <cell r="H87" t="str">
            <v>HT</v>
          </cell>
          <cell r="I87">
            <v>12</v>
          </cell>
          <cell r="J87">
            <v>106800</v>
          </cell>
          <cell r="M87">
            <v>106800</v>
          </cell>
          <cell r="N87" t="str">
            <v>T6/2019</v>
          </cell>
          <cell r="O87">
            <v>72</v>
          </cell>
          <cell r="P87" t="str">
            <v>X</v>
          </cell>
          <cell r="Z87">
            <v>72</v>
          </cell>
          <cell r="AH87" t="str">
            <v>Đang nghiên cứu điều chỉnh quy hoạch cục bộ</v>
          </cell>
          <cell r="AI87" t="str">
            <v>Đang lập CTĐT, Báo cáo quy mô trước 20/4</v>
          </cell>
        </row>
        <row r="88">
          <cell r="B88" t="str">
            <v>Xây dựng HTKT theo quy hoạch khu X3 thôn Trùng Quán, xã Yên Thường</v>
          </cell>
          <cell r="C88">
            <v>1</v>
          </cell>
          <cell r="D88" t="str">
            <v>Yên Thường</v>
          </cell>
          <cell r="E88">
            <v>36430.78</v>
          </cell>
          <cell r="F88">
            <v>9473.7</v>
          </cell>
          <cell r="H88" t="str">
            <v>HT</v>
          </cell>
          <cell r="J88">
            <v>0</v>
          </cell>
          <cell r="K88">
            <v>0</v>
          </cell>
          <cell r="L88">
            <v>0</v>
          </cell>
          <cell r="M88">
            <v>0</v>
          </cell>
          <cell r="N88" t="str">
            <v>T6/2019</v>
          </cell>
          <cell r="O88">
            <v>300013.88</v>
          </cell>
          <cell r="P88" t="str">
            <v>X</v>
          </cell>
          <cell r="Z88">
            <v>300013.88</v>
          </cell>
          <cell r="AI88" t="str">
            <v>Đang lập CTĐT, Báo cáo quy mô trước 20/4</v>
          </cell>
        </row>
        <row r="89">
          <cell r="B89" t="str">
            <v>Xây dựng HTKT theo quy hoạch khu X4 thôn Trùng Quán, xã Yên Thường</v>
          </cell>
          <cell r="C89">
            <v>1</v>
          </cell>
          <cell r="D89" t="str">
            <v>Yên Thường</v>
          </cell>
          <cell r="E89">
            <v>12215</v>
          </cell>
          <cell r="F89">
            <v>6432</v>
          </cell>
          <cell r="H89" t="str">
            <v>HT</v>
          </cell>
          <cell r="J89">
            <v>0</v>
          </cell>
          <cell r="K89">
            <v>0</v>
          </cell>
          <cell r="L89">
            <v>0</v>
          </cell>
          <cell r="M89">
            <v>0</v>
          </cell>
          <cell r="N89" t="str">
            <v>T6/2019</v>
          </cell>
          <cell r="O89">
            <v>0</v>
          </cell>
          <cell r="P89" t="str">
            <v>X</v>
          </cell>
          <cell r="Z89">
            <v>0</v>
          </cell>
          <cell r="AI89" t="str">
            <v>Đang lập CTĐT, Báo cáo quy mô trước 20/4</v>
          </cell>
        </row>
        <row r="90">
          <cell r="B90" t="str">
            <v>PHẦN 2. ĐẤU GIÁ NHỎ, LẺ</v>
          </cell>
          <cell r="C90">
            <v>35</v>
          </cell>
          <cell r="D90" t="str">
            <v>Đình Xuyên - Yên Thường</v>
          </cell>
          <cell r="E90">
            <v>284551.02</v>
          </cell>
          <cell r="F90">
            <v>154094.17000000004</v>
          </cell>
          <cell r="H90" t="str">
            <v>HT</v>
          </cell>
          <cell r="J90">
            <v>1265530.44</v>
          </cell>
          <cell r="K90">
            <v>571779.0333333333</v>
          </cell>
          <cell r="L90">
            <v>671251.4066666667</v>
          </cell>
          <cell r="M90">
            <v>0</v>
          </cell>
          <cell r="N90" t="str">
            <v>T6/2019</v>
          </cell>
          <cell r="O90">
            <v>302978.4</v>
          </cell>
          <cell r="P90" t="str">
            <v>X</v>
          </cell>
          <cell r="AA90">
            <v>302978.4</v>
          </cell>
          <cell r="AH90" t="str">
            <v>Đang lập CTĐT, Báo cáo quy mô trước 1/4</v>
          </cell>
        </row>
        <row r="91">
          <cell r="B91" t="str">
            <v>Đã có QĐ phê duyệt dự án</v>
          </cell>
          <cell r="C91">
            <v>16</v>
          </cell>
          <cell r="D91" t="str">
            <v>Yên Thường</v>
          </cell>
          <cell r="E91">
            <v>94659.62</v>
          </cell>
          <cell r="F91">
            <v>51458.89000000001</v>
          </cell>
          <cell r="H91" t="str">
            <v>HT</v>
          </cell>
          <cell r="J91">
            <v>371360.6</v>
          </cell>
          <cell r="K91">
            <v>348860.6</v>
          </cell>
          <cell r="L91">
            <v>0</v>
          </cell>
          <cell r="M91">
            <v>0</v>
          </cell>
          <cell r="N91" t="str">
            <v>T6/2019</v>
          </cell>
          <cell r="O91">
            <v>103299</v>
          </cell>
          <cell r="P91" t="str">
            <v>X</v>
          </cell>
          <cell r="AA91">
            <v>103299</v>
          </cell>
          <cell r="AH91" t="str">
            <v>Đang lập CTĐT, Báo cáo quy mô trước 1/4</v>
          </cell>
        </row>
        <row r="92">
          <cell r="B92" t="str">
            <v>Xây dựng HTKT phục vụ đấu giá QSD đất nhỏ kẹt xã  Đông Dư (07 vị trí)</v>
          </cell>
          <cell r="C92">
            <v>1</v>
          </cell>
          <cell r="D92" t="str">
            <v>Đông Dư</v>
          </cell>
          <cell r="E92">
            <v>1980</v>
          </cell>
          <cell r="F92">
            <v>1538</v>
          </cell>
          <cell r="G92" t="str">
            <v>TMB</v>
          </cell>
          <cell r="H92" t="str">
            <v>HT</v>
          </cell>
          <cell r="I92">
            <v>12</v>
          </cell>
          <cell r="J92">
            <v>7404</v>
          </cell>
          <cell r="K92">
            <v>7404</v>
          </cell>
          <cell r="N92" t="str">
            <v>4372
20/8/15</v>
          </cell>
          <cell r="O92">
            <v>3877</v>
          </cell>
          <cell r="P92" t="str">
            <v>x</v>
          </cell>
          <cell r="Q92" t="str">
            <v>x</v>
          </cell>
          <cell r="R92" t="str">
            <v>x</v>
          </cell>
          <cell r="U92" t="str">
            <v>x</v>
          </cell>
          <cell r="V92" t="str">
            <v>x</v>
          </cell>
          <cell r="Y92" t="str">
            <v>x</v>
          </cell>
          <cell r="AA92">
            <v>3877</v>
          </cell>
          <cell r="AD92" t="str">
            <v>x</v>
          </cell>
          <cell r="AE92" t="str">
            <v>x</v>
          </cell>
          <cell r="AF92" t="str">
            <v>x</v>
          </cell>
          <cell r="AG92" t="str">
            <v>T1/
2019</v>
          </cell>
          <cell r="AH92" t="str">
            <v>x</v>
          </cell>
          <cell r="AI92" t="str">
            <v>Có 01 ô đất đang thi công HTKT</v>
          </cell>
        </row>
        <row r="93">
          <cell r="B93" t="str">
            <v>Xây dựng HTKT phục vụ đấu giá QSD đất nhỏ kẹt xã Đông Dư, huyện Gia Lâm (03 vị trí)</v>
          </cell>
          <cell r="C93">
            <v>1</v>
          </cell>
          <cell r="D93" t="str">
            <v>Đông Dư</v>
          </cell>
          <cell r="E93">
            <v>3110</v>
          </cell>
          <cell r="F93">
            <v>2554</v>
          </cell>
          <cell r="G93" t="str">
            <v>TMB</v>
          </cell>
          <cell r="H93" t="str">
            <v>HT</v>
          </cell>
          <cell r="I93">
            <v>12</v>
          </cell>
          <cell r="J93">
            <v>8952</v>
          </cell>
          <cell r="K93">
            <v>8952</v>
          </cell>
          <cell r="L93">
            <v>630211.4066666667</v>
          </cell>
          <cell r="M93">
            <v>0</v>
          </cell>
          <cell r="N93" t="str">
            <v>1336
03/4/15</v>
          </cell>
          <cell r="O93">
            <v>2459</v>
          </cell>
          <cell r="P93" t="str">
            <v>x</v>
          </cell>
          <cell r="Q93" t="str">
            <v>x</v>
          </cell>
          <cell r="R93" t="str">
            <v>x</v>
          </cell>
          <cell r="U93" t="str">
            <v>x</v>
          </cell>
          <cell r="V93" t="str">
            <v>x</v>
          </cell>
          <cell r="Y93" t="str">
            <v>x</v>
          </cell>
          <cell r="Z93">
            <v>278201.88</v>
          </cell>
          <cell r="AA93">
            <v>2459</v>
          </cell>
          <cell r="AD93" t="str">
            <v>x</v>
          </cell>
          <cell r="AE93" t="str">
            <v>x</v>
          </cell>
          <cell r="AF93" t="str">
            <v>x</v>
          </cell>
          <cell r="AG93" t="str">
            <v>T3/
2019</v>
          </cell>
          <cell r="AH93" t="str">
            <v>x</v>
          </cell>
          <cell r="AI93" t="str">
            <v>Có 01 ô đất X2 đang thi công HTKT</v>
          </cell>
        </row>
        <row r="94">
          <cell r="B94" t="str">
            <v>Xây dựng HTKT phục vụ đấu giá quyền sử dụng đất nhỏ, kẹt thôn 4, xã Đông Dư</v>
          </cell>
          <cell r="C94">
            <v>1</v>
          </cell>
          <cell r="D94" t="str">
            <v>Đông Dư</v>
          </cell>
          <cell r="E94">
            <v>5800</v>
          </cell>
          <cell r="F94">
            <v>1959</v>
          </cell>
          <cell r="G94" t="str">
            <v>TMB</v>
          </cell>
          <cell r="H94" t="str">
            <v>HT</v>
          </cell>
          <cell r="I94">
            <v>12</v>
          </cell>
          <cell r="J94">
            <v>23508</v>
          </cell>
          <cell r="K94">
            <v>23508</v>
          </cell>
          <cell r="L94">
            <v>0</v>
          </cell>
          <cell r="M94">
            <v>0</v>
          </cell>
          <cell r="N94" t="str">
            <v>5679
30/06/16</v>
          </cell>
          <cell r="O94">
            <v>7015</v>
          </cell>
          <cell r="P94" t="str">
            <v>x</v>
          </cell>
          <cell r="Q94" t="str">
            <v>x</v>
          </cell>
          <cell r="R94" t="str">
            <v>x</v>
          </cell>
          <cell r="U94" t="str">
            <v>x</v>
          </cell>
          <cell r="V94" t="str">
            <v>x</v>
          </cell>
          <cell r="Y94" t="str">
            <v>x</v>
          </cell>
          <cell r="Z94">
            <v>103299</v>
          </cell>
          <cell r="AA94">
            <v>7015</v>
          </cell>
          <cell r="AD94" t="str">
            <v>x</v>
          </cell>
          <cell r="AE94" t="str">
            <v>x</v>
          </cell>
          <cell r="AF94" t="str">
            <v>x</v>
          </cell>
          <cell r="AG94" t="str">
            <v>T3/
2019</v>
          </cell>
          <cell r="AH94" t="str">
            <v>x</v>
          </cell>
        </row>
        <row r="95">
          <cell r="B95" t="str">
            <v>Cải tạo sửa chữa hạ tầng kỹ thuật khu tái định cư thôn Phù Dực, xã Phù Đổng  phục vụ đấu giá quyền sử dụng đất.</v>
          </cell>
          <cell r="C95">
            <v>1</v>
          </cell>
          <cell r="D95" t="str">
            <v>Phù Đổng</v>
          </cell>
          <cell r="E95">
            <v>12800</v>
          </cell>
          <cell r="F95">
            <v>4201</v>
          </cell>
          <cell r="G95" t="str">
            <v>TMB</v>
          </cell>
          <cell r="H95" t="str">
            <v>HT</v>
          </cell>
          <cell r="I95">
            <v>10</v>
          </cell>
          <cell r="J95">
            <v>4000</v>
          </cell>
          <cell r="K95">
            <v>4000</v>
          </cell>
          <cell r="N95" t="str">
            <v>193 08/10/08 </v>
          </cell>
          <cell r="O95">
            <v>2516</v>
          </cell>
          <cell r="P95" t="str">
            <v>x</v>
          </cell>
          <cell r="Q95" t="str">
            <v>x</v>
          </cell>
          <cell r="R95" t="str">
            <v>x</v>
          </cell>
          <cell r="U95" t="str">
            <v>x</v>
          </cell>
          <cell r="V95" t="str">
            <v>x</v>
          </cell>
          <cell r="Y95" t="str">
            <v>x</v>
          </cell>
          <cell r="Z95">
            <v>3877</v>
          </cell>
          <cell r="AA95">
            <v>2516</v>
          </cell>
          <cell r="AC95" t="str">
            <v>x</v>
          </cell>
          <cell r="AD95" t="str">
            <v>x</v>
          </cell>
          <cell r="AE95" t="str">
            <v>x</v>
          </cell>
          <cell r="AF95" t="str">
            <v>x</v>
          </cell>
          <cell r="AG95" t="str">
            <v>T5/
2019</v>
          </cell>
          <cell r="AH95" t="str">
            <v>x</v>
          </cell>
        </row>
        <row r="96">
          <cell r="B96" t="str">
            <v>Xây dựng HTKT phục vụ đấu giá đất nhỏ, kẹt xã Phù Đổng, huyện Gia Lâm </v>
          </cell>
          <cell r="C96">
            <v>1</v>
          </cell>
          <cell r="D96" t="str">
            <v>Phù Đổng</v>
          </cell>
          <cell r="E96">
            <v>10560</v>
          </cell>
          <cell r="F96">
            <v>1993</v>
          </cell>
          <cell r="G96" t="str">
            <v>TMB</v>
          </cell>
          <cell r="H96" t="str">
            <v>HT</v>
          </cell>
          <cell r="I96">
            <v>8</v>
          </cell>
          <cell r="J96">
            <v>15944</v>
          </cell>
          <cell r="K96">
            <v>15944</v>
          </cell>
          <cell r="N96" t="str">
            <v>2548 12/11/13</v>
          </cell>
          <cell r="O96">
            <v>11928</v>
          </cell>
          <cell r="P96" t="str">
            <v>x</v>
          </cell>
          <cell r="Q96" t="str">
            <v>x</v>
          </cell>
          <cell r="R96" t="str">
            <v>x</v>
          </cell>
          <cell r="U96" t="str">
            <v>x</v>
          </cell>
          <cell r="V96" t="str">
            <v>x</v>
          </cell>
          <cell r="Y96" t="str">
            <v>x</v>
          </cell>
          <cell r="Z96">
            <v>2459</v>
          </cell>
          <cell r="AA96">
            <v>11928</v>
          </cell>
          <cell r="AC96" t="str">
            <v>x</v>
          </cell>
          <cell r="AD96" t="str">
            <v>x</v>
          </cell>
          <cell r="AE96" t="str">
            <v>x</v>
          </cell>
          <cell r="AF96" t="str">
            <v>T8/19</v>
          </cell>
          <cell r="AG96" t="str">
            <v>T5/
2019</v>
          </cell>
          <cell r="AH96" t="str">
            <v>X</v>
          </cell>
          <cell r="AI96" t="str">
            <v>Đang điều chỉnh ranh giới, TMB </v>
          </cell>
        </row>
        <row r="97">
          <cell r="B97" t="str">
            <v>Xây dựng hạ tầng kỹ thuật phục vụ đấu giá quyền sử dụng đất nhỏ kẹt xã Kim Lan (15 vị trí)</v>
          </cell>
          <cell r="C97">
            <v>1</v>
          </cell>
          <cell r="D97" t="str">
            <v>Kim Lan</v>
          </cell>
          <cell r="E97">
            <v>9023</v>
          </cell>
          <cell r="F97">
            <v>6778</v>
          </cell>
          <cell r="G97" t="str">
            <v>TMB</v>
          </cell>
          <cell r="H97" t="str">
            <v>HT</v>
          </cell>
          <cell r="I97">
            <v>6</v>
          </cell>
          <cell r="J97">
            <v>13404</v>
          </cell>
          <cell r="K97">
            <v>13404</v>
          </cell>
          <cell r="N97" t="str">
            <v>3118
26/6/15</v>
          </cell>
          <cell r="O97">
            <v>11444</v>
          </cell>
          <cell r="P97" t="str">
            <v>x</v>
          </cell>
          <cell r="Q97" t="str">
            <v>x</v>
          </cell>
          <cell r="R97" t="str">
            <v>x</v>
          </cell>
          <cell r="U97" t="str">
            <v>x</v>
          </cell>
          <cell r="V97" t="str">
            <v>x</v>
          </cell>
          <cell r="Y97" t="str">
            <v>x</v>
          </cell>
          <cell r="Z97">
            <v>7015</v>
          </cell>
          <cell r="AA97">
            <v>11444</v>
          </cell>
          <cell r="AC97" t="str">
            <v>x</v>
          </cell>
          <cell r="AD97" t="str">
            <v>x</v>
          </cell>
          <cell r="AE97" t="str">
            <v>x</v>
          </cell>
          <cell r="AF97" t="str">
            <v>x</v>
          </cell>
          <cell r="AG97" t="str">
            <v>T1/
2019</v>
          </cell>
          <cell r="AH97" t="str">
            <v>x</v>
          </cell>
          <cell r="AI97" t="str">
            <v>Điều chỉnh ranh giới, TMB khu X14</v>
          </cell>
        </row>
        <row r="98">
          <cell r="B98" t="str">
            <v>Xây dựng hạ tầng kỹ thuật phục vụ đấu giá quyền sử dụng đất nhỏ, kẹt xã Lệ Chi, huyện Gia Lâm </v>
          </cell>
          <cell r="C98">
            <v>1</v>
          </cell>
          <cell r="D98" t="str">
            <v>Lệ Chi</v>
          </cell>
          <cell r="E98">
            <v>9740</v>
          </cell>
          <cell r="F98">
            <v>5609</v>
          </cell>
          <cell r="G98" t="str">
            <v>TMB</v>
          </cell>
          <cell r="H98" t="str">
            <v>HT</v>
          </cell>
          <cell r="I98">
            <v>6</v>
          </cell>
          <cell r="J98">
            <v>11634</v>
          </cell>
          <cell r="K98">
            <v>11634</v>
          </cell>
          <cell r="N98" t="str">
            <v>3365
 8/12/15</v>
          </cell>
          <cell r="O98">
            <v>7368</v>
          </cell>
          <cell r="P98" t="str">
            <v>x</v>
          </cell>
          <cell r="Q98" t="str">
            <v>x</v>
          </cell>
          <cell r="R98" t="str">
            <v>x</v>
          </cell>
          <cell r="U98" t="str">
            <v>x</v>
          </cell>
          <cell r="V98" t="str">
            <v>x</v>
          </cell>
          <cell r="Y98" t="str">
            <v>x</v>
          </cell>
          <cell r="Z98">
            <v>2516</v>
          </cell>
          <cell r="AA98">
            <v>7368</v>
          </cell>
          <cell r="AC98" t="str">
            <v>x</v>
          </cell>
          <cell r="AD98" t="str">
            <v>x</v>
          </cell>
          <cell r="AE98" t="str">
            <v>x</v>
          </cell>
          <cell r="AF98" t="str">
            <v>x</v>
          </cell>
          <cell r="AG98" t="str">
            <v>T1,T3/
2019</v>
          </cell>
          <cell r="AH98" t="str">
            <v>x</v>
          </cell>
          <cell r="AI98" t="str">
            <v>Chưa hoàn thành HTKT khu X1</v>
          </cell>
        </row>
        <row r="99">
          <cell r="B99" t="str">
            <v>XD HTKT phục vụ đấu giá QSD đất nhỏ, kẹt xã Yên Thường (X7)</v>
          </cell>
          <cell r="C99">
            <v>1</v>
          </cell>
          <cell r="D99" t="str">
            <v>Yên Thường</v>
          </cell>
          <cell r="E99">
            <v>2776</v>
          </cell>
          <cell r="F99">
            <v>1565</v>
          </cell>
          <cell r="G99" t="str">
            <v>TMB</v>
          </cell>
          <cell r="H99" t="str">
            <v>HT</v>
          </cell>
          <cell r="I99">
            <v>12</v>
          </cell>
          <cell r="J99">
            <v>18780</v>
          </cell>
          <cell r="K99">
            <v>18780</v>
          </cell>
          <cell r="N99" t="str">
            <v>4155
04/8/15</v>
          </cell>
          <cell r="O99">
            <v>8946</v>
          </cell>
          <cell r="P99" t="str">
            <v>x</v>
          </cell>
          <cell r="Q99" t="str">
            <v>x</v>
          </cell>
          <cell r="R99" t="str">
            <v>x</v>
          </cell>
          <cell r="U99" t="str">
            <v>x</v>
          </cell>
          <cell r="V99" t="str">
            <v>x</v>
          </cell>
          <cell r="Y99" t="str">
            <v>x</v>
          </cell>
          <cell r="Z99">
            <v>11928</v>
          </cell>
          <cell r="AA99">
            <v>8946</v>
          </cell>
          <cell r="AC99" t="str">
            <v>x</v>
          </cell>
          <cell r="AD99" t="str">
            <v>x</v>
          </cell>
          <cell r="AE99" t="str">
            <v>x</v>
          </cell>
          <cell r="AF99" t="str">
            <v>x</v>
          </cell>
          <cell r="AG99" t="str">
            <v>T9/
2019</v>
          </cell>
          <cell r="AH99" t="str">
            <v>x</v>
          </cell>
          <cell r="AI99" t="str">
            <v>Đang bổ sung điều chỉnh ranh giới, TMB. Chưa tổ chức thi công</v>
          </cell>
        </row>
        <row r="100">
          <cell r="B100" t="str">
            <v>Xây dựng HTKT phục vụ đấu giá quyền sử dụng đất nhỏ, kẹt thôn vàng, xã Cổ Bi, huyện Gia Lâm</v>
          </cell>
          <cell r="C100">
            <v>1</v>
          </cell>
          <cell r="D100" t="str">
            <v>Cổ Bi</v>
          </cell>
          <cell r="E100">
            <v>4200</v>
          </cell>
          <cell r="F100">
            <v>2100</v>
          </cell>
          <cell r="G100" t="str">
            <v>TMB</v>
          </cell>
          <cell r="H100" t="str">
            <v>HT</v>
          </cell>
          <cell r="I100">
            <v>12</v>
          </cell>
          <cell r="J100">
            <v>25200</v>
          </cell>
          <cell r="K100">
            <v>25200</v>
          </cell>
          <cell r="N100" t="str">
            <v>7126 30/8/16</v>
          </cell>
          <cell r="O100">
            <v>10173</v>
          </cell>
          <cell r="P100" t="str">
            <v>x</v>
          </cell>
          <cell r="Q100" t="str">
            <v>x</v>
          </cell>
          <cell r="R100" t="str">
            <v>x</v>
          </cell>
          <cell r="U100" t="str">
            <v>x</v>
          </cell>
          <cell r="V100" t="str">
            <v>x</v>
          </cell>
          <cell r="Y100" t="str">
            <v>x</v>
          </cell>
          <cell r="Z100">
            <v>11444</v>
          </cell>
          <cell r="AA100">
            <v>10173</v>
          </cell>
          <cell r="AC100" t="str">
            <v>x</v>
          </cell>
          <cell r="AD100" t="str">
            <v>x</v>
          </cell>
          <cell r="AE100" t="str">
            <v>x</v>
          </cell>
          <cell r="AF100" t="str">
            <v>x</v>
          </cell>
          <cell r="AG100" t="str">
            <v>T9/
2019</v>
          </cell>
          <cell r="AH100" t="str">
            <v>x</v>
          </cell>
          <cell r="AI100" t="str">
            <v>Đang thực hiện GPMB</v>
          </cell>
        </row>
        <row r="101">
          <cell r="B101" t="str">
            <v>Xây dựng HTKT phục vụ đấu giá QSD đất nhỏ kẹt thôn Vàng, khu Hồ Voi xã Cổ Bi, huyện Gia Lâm.</v>
          </cell>
          <cell r="C101">
            <v>1</v>
          </cell>
          <cell r="D101" t="str">
            <v>Cổ Bi</v>
          </cell>
          <cell r="E101">
            <v>3215.42</v>
          </cell>
          <cell r="F101">
            <v>2553.89</v>
          </cell>
          <cell r="G101" t="str">
            <v>TMB</v>
          </cell>
          <cell r="H101" t="str">
            <v>HT</v>
          </cell>
          <cell r="I101">
            <v>12</v>
          </cell>
          <cell r="J101">
            <v>2234.3999999999996</v>
          </cell>
          <cell r="K101">
            <v>2234.3999999999996</v>
          </cell>
          <cell r="N101" t="str">
            <v>4861; 14/4/17</v>
          </cell>
          <cell r="O101">
            <v>1014</v>
          </cell>
          <cell r="P101" t="str">
            <v>x</v>
          </cell>
          <cell r="Q101" t="str">
            <v>x</v>
          </cell>
          <cell r="R101" t="str">
            <v>x</v>
          </cell>
          <cell r="U101" t="str">
            <v>x</v>
          </cell>
          <cell r="V101" t="str">
            <v>x</v>
          </cell>
          <cell r="Y101" t="str">
            <v>x</v>
          </cell>
          <cell r="Z101">
            <v>7368</v>
          </cell>
          <cell r="AA101">
            <v>1014</v>
          </cell>
          <cell r="AC101" t="str">
            <v>x</v>
          </cell>
          <cell r="AD101" t="str">
            <v>x</v>
          </cell>
          <cell r="AE101" t="str">
            <v>x</v>
          </cell>
          <cell r="AF101" t="str">
            <v>x</v>
          </cell>
          <cell r="AG101" t="str">
            <v>T1,T3/
2019</v>
          </cell>
          <cell r="AH101" t="str">
            <v>x</v>
          </cell>
          <cell r="AI101" t="str">
            <v>Đang ktra ranh giới và điều chỉnh TMB X3 Hồ Voi</v>
          </cell>
        </row>
        <row r="102">
          <cell r="B102" t="str">
            <v>Xây dựng HTKT phục vụ đấu giá quyền sử dụng đất nhỏ, kẹt xã Văn Đức</v>
          </cell>
          <cell r="C102">
            <v>1</v>
          </cell>
          <cell r="D102" t="str">
            <v>Văn Đức</v>
          </cell>
          <cell r="E102">
            <v>13074</v>
          </cell>
          <cell r="F102">
            <v>6537</v>
          </cell>
          <cell r="G102" t="str">
            <v>TMB</v>
          </cell>
          <cell r="H102" t="str">
            <v>HT</v>
          </cell>
          <cell r="I102">
            <v>6</v>
          </cell>
          <cell r="J102">
            <v>39222</v>
          </cell>
          <cell r="K102">
            <v>39222</v>
          </cell>
          <cell r="N102" t="str">
            <v>6788
18/8/16</v>
          </cell>
          <cell r="O102">
            <v>14949</v>
          </cell>
          <cell r="P102" t="str">
            <v>x</v>
          </cell>
          <cell r="Q102" t="str">
            <v>x</v>
          </cell>
          <cell r="R102" t="str">
            <v>x</v>
          </cell>
          <cell r="U102" t="str">
            <v>x</v>
          </cell>
          <cell r="V102" t="str">
            <v>x</v>
          </cell>
          <cell r="Y102" t="str">
            <v>x</v>
          </cell>
          <cell r="Z102">
            <v>8946</v>
          </cell>
          <cell r="AA102">
            <v>14949</v>
          </cell>
          <cell r="AC102" t="str">
            <v>x</v>
          </cell>
          <cell r="AD102" t="str">
            <v>x</v>
          </cell>
          <cell r="AE102" t="str">
            <v>x</v>
          </cell>
          <cell r="AF102" t="str">
            <v>x</v>
          </cell>
          <cell r="AG102" t="str">
            <v>T1, T5/19</v>
          </cell>
          <cell r="AH102" t="str">
            <v>x</v>
          </cell>
          <cell r="AI102" t="str">
            <v>Đang trình giao đất X5 X8 tại sở TN</v>
          </cell>
        </row>
        <row r="103">
          <cell r="B103" t="str">
            <v>Xây dựng HTKT phục vụ đấu giá quyền sử dụng đất nhỏ, kẹt tổ dân phố Kiên Thành thị trấn Trâu Quỳ, huyện Gia Lâm</v>
          </cell>
          <cell r="C103">
            <v>1</v>
          </cell>
          <cell r="D103" t="str">
            <v>TT Trâu Quỳ</v>
          </cell>
          <cell r="E103">
            <v>6227</v>
          </cell>
          <cell r="F103">
            <v>4257.8</v>
          </cell>
          <cell r="G103" t="str">
            <v>TMB</v>
          </cell>
          <cell r="H103" t="str">
            <v>HT</v>
          </cell>
          <cell r="I103">
            <v>14</v>
          </cell>
          <cell r="J103">
            <v>59609.200000000004</v>
          </cell>
          <cell r="K103">
            <v>59609.200000000004</v>
          </cell>
          <cell r="N103" t="str">
            <v>8218
23/6/17</v>
          </cell>
          <cell r="O103">
            <v>7920</v>
          </cell>
          <cell r="P103" t="str">
            <v>x</v>
          </cell>
          <cell r="Q103" t="str">
            <v>x</v>
          </cell>
          <cell r="R103" t="str">
            <v>x</v>
          </cell>
          <cell r="U103" t="str">
            <v>x</v>
          </cell>
          <cell r="V103" t="str">
            <v>x</v>
          </cell>
          <cell r="Y103" t="str">
            <v>x</v>
          </cell>
          <cell r="Z103">
            <v>10173</v>
          </cell>
          <cell r="AA103">
            <v>7920</v>
          </cell>
          <cell r="AC103" t="str">
            <v>x</v>
          </cell>
          <cell r="AD103" t="str">
            <v>x</v>
          </cell>
          <cell r="AE103" t="str">
            <v>x</v>
          </cell>
          <cell r="AF103" t="str">
            <v>x</v>
          </cell>
          <cell r="AG103" t="str">
            <v>T5/
2019</v>
          </cell>
          <cell r="AH103" t="str">
            <v>x</v>
          </cell>
          <cell r="AI103" t="str">
            <v>Đang xin cắm mốc giao đất</v>
          </cell>
        </row>
        <row r="104">
          <cell r="B104" t="str">
            <v>Tạo mặt bằng phục vụ đấu giá quyền sử dụng đất TT Trâu Qùy thị trấn Trâu Quỳ, huyện Gia Lâm (mương Kiên Thành)</v>
          </cell>
          <cell r="C104">
            <v>1</v>
          </cell>
          <cell r="D104" t="str">
            <v>TT Trâu Quỳ</v>
          </cell>
          <cell r="E104">
            <v>8070</v>
          </cell>
          <cell r="F104">
            <v>5729</v>
          </cell>
          <cell r="G104" t="str">
            <v>TMB</v>
          </cell>
          <cell r="H104" t="str">
            <v>KHT</v>
          </cell>
          <cell r="I104">
            <v>14</v>
          </cell>
          <cell r="J104">
            <v>80206</v>
          </cell>
          <cell r="K104">
            <v>80206</v>
          </cell>
          <cell r="N104" t="str">
            <v>3905
04/4/17</v>
          </cell>
          <cell r="O104">
            <v>13690</v>
          </cell>
          <cell r="P104" t="str">
            <v>x</v>
          </cell>
          <cell r="Q104" t="str">
            <v>x</v>
          </cell>
          <cell r="R104" t="str">
            <v>x</v>
          </cell>
          <cell r="U104" t="str">
            <v>x</v>
          </cell>
          <cell r="V104" t="str">
            <v>x</v>
          </cell>
          <cell r="Y104" t="str">
            <v>x</v>
          </cell>
          <cell r="Z104">
            <v>1014</v>
          </cell>
          <cell r="AA104">
            <v>13690</v>
          </cell>
          <cell r="AC104" t="str">
            <v>x</v>
          </cell>
          <cell r="AD104" t="str">
            <v>x</v>
          </cell>
          <cell r="AE104" t="str">
            <v>x</v>
          </cell>
          <cell r="AF104" t="str">
            <v>x</v>
          </cell>
          <cell r="AG104" t="str">
            <v>T5/
2019</v>
          </cell>
          <cell r="AH104" t="str">
            <v>x</v>
          </cell>
          <cell r="AI104" t="str">
            <v>Đang xin cắm mốc giao đất</v>
          </cell>
        </row>
        <row r="105">
          <cell r="B105" t="str">
            <v>Đấu giá 07 ô đất xen kẹt khu TĐC Trâu Quỳ</v>
          </cell>
          <cell r="C105">
            <v>1</v>
          </cell>
          <cell r="D105" t="str">
            <v>TT Trâu Quỳ</v>
          </cell>
          <cell r="E105">
            <v>778.9</v>
          </cell>
          <cell r="F105">
            <v>778.9</v>
          </cell>
          <cell r="G105" t="str">
            <v>TMB</v>
          </cell>
          <cell r="H105" t="str">
            <v>KHT</v>
          </cell>
          <cell r="I105">
            <v>15</v>
          </cell>
          <cell r="J105">
            <v>11683.5</v>
          </cell>
          <cell r="K105">
            <v>11683.5</v>
          </cell>
          <cell r="N105" t="str">
            <v>6788
18/8/16</v>
          </cell>
          <cell r="O105">
            <v>14949</v>
          </cell>
          <cell r="P105" t="str">
            <v>x</v>
          </cell>
          <cell r="Q105" t="str">
            <v>x</v>
          </cell>
          <cell r="R105" t="str">
            <v>x</v>
          </cell>
          <cell r="U105" t="str">
            <v>x</v>
          </cell>
          <cell r="V105" t="str">
            <v>x</v>
          </cell>
          <cell r="Y105" t="str">
            <v>x</v>
          </cell>
          <cell r="Z105">
            <v>14949</v>
          </cell>
          <cell r="AA105">
            <v>0</v>
          </cell>
          <cell r="AC105" t="str">
            <v>x</v>
          </cell>
          <cell r="AD105" t="str">
            <v>x</v>
          </cell>
          <cell r="AE105" t="str">
            <v>x</v>
          </cell>
          <cell r="AF105" t="str">
            <v>x</v>
          </cell>
          <cell r="AG105" t="str">
            <v>T5/
2019</v>
          </cell>
          <cell r="AH105" t="str">
            <v>x</v>
          </cell>
        </row>
        <row r="106">
          <cell r="B106" t="str">
            <v>Đấu giá 03 ô đất xen kẹt khu TĐC X7 Đông Dư</v>
          </cell>
          <cell r="C106">
            <v>1</v>
          </cell>
          <cell r="D106" t="str">
            <v>Đông Dư</v>
          </cell>
          <cell r="E106">
            <v>305.3</v>
          </cell>
          <cell r="F106">
            <v>305.3</v>
          </cell>
          <cell r="G106" t="str">
            <v>TMB</v>
          </cell>
          <cell r="H106" t="str">
            <v>KHT</v>
          </cell>
          <cell r="I106">
            <v>15</v>
          </cell>
          <cell r="J106">
            <v>4579.5</v>
          </cell>
          <cell r="K106">
            <v>4579.5</v>
          </cell>
          <cell r="N106" t="str">
            <v>8218
23/6/17</v>
          </cell>
          <cell r="O106">
            <v>7920</v>
          </cell>
          <cell r="P106" t="str">
            <v>x</v>
          </cell>
          <cell r="Q106" t="str">
            <v>x</v>
          </cell>
          <cell r="R106" t="str">
            <v>x</v>
          </cell>
          <cell r="U106" t="str">
            <v>x</v>
          </cell>
          <cell r="V106" t="str">
            <v>x</v>
          </cell>
          <cell r="Y106" t="str">
            <v>x</v>
          </cell>
          <cell r="Z106">
            <v>7920</v>
          </cell>
          <cell r="AA106">
            <v>0</v>
          </cell>
          <cell r="AC106" t="str">
            <v>x</v>
          </cell>
          <cell r="AD106" t="str">
            <v>x</v>
          </cell>
          <cell r="AE106" t="str">
            <v>x</v>
          </cell>
          <cell r="AF106" t="str">
            <v>x</v>
          </cell>
          <cell r="AG106" t="str">
            <v>T5/
2019</v>
          </cell>
          <cell r="AH106" t="str">
            <v>x</v>
          </cell>
          <cell r="AI106" t="str">
            <v>Dừng đấu giá, phục vụ TĐC</v>
          </cell>
        </row>
        <row r="107">
          <cell r="B107" t="str">
            <v>Đấu giá các ô đất tái định cư còn lại tại Khu TĐC dự án Dốc Hội - ĐH NN1</v>
          </cell>
          <cell r="C107">
            <v>1</v>
          </cell>
          <cell r="D107" t="str">
            <v>TT Trâu Quỳ</v>
          </cell>
          <cell r="E107">
            <v>3000</v>
          </cell>
          <cell r="F107">
            <v>3000</v>
          </cell>
          <cell r="G107" t="str">
            <v>TMB</v>
          </cell>
          <cell r="H107" t="str">
            <v>KHT</v>
          </cell>
          <cell r="I107">
            <v>15</v>
          </cell>
          <cell r="J107">
            <v>45000</v>
          </cell>
          <cell r="K107">
            <v>22500</v>
          </cell>
          <cell r="N107" t="str">
            <v>3905
04/4/17</v>
          </cell>
          <cell r="O107">
            <v>13690</v>
          </cell>
          <cell r="P107" t="str">
            <v>x</v>
          </cell>
          <cell r="Q107" t="str">
            <v>x</v>
          </cell>
          <cell r="R107" t="str">
            <v>x</v>
          </cell>
          <cell r="U107" t="str">
            <v>x</v>
          </cell>
          <cell r="V107" t="str">
            <v>x</v>
          </cell>
          <cell r="Y107" t="str">
            <v>x</v>
          </cell>
          <cell r="Z107">
            <v>13690</v>
          </cell>
          <cell r="AA107">
            <v>0</v>
          </cell>
          <cell r="AC107" t="str">
            <v>x</v>
          </cell>
          <cell r="AD107" t="str">
            <v>x</v>
          </cell>
          <cell r="AE107" t="str">
            <v>x</v>
          </cell>
          <cell r="AF107" t="str">
            <v>x</v>
          </cell>
          <cell r="AG107" t="str">
            <v>T5/
2019</v>
          </cell>
          <cell r="AH107" t="str">
            <v>x</v>
          </cell>
          <cell r="AI107" t="str">
            <v>Đang kiểm tra, rà soát quỹ đất sau khi hoàn thành TĐC</v>
          </cell>
        </row>
        <row r="108">
          <cell r="B108" t="str">
            <v>Đang lập, trình thẩm định dự án đầu tư</v>
          </cell>
          <cell r="C108">
            <v>0</v>
          </cell>
          <cell r="D108" t="str">
            <v>TT Trâu Quỳ</v>
          </cell>
          <cell r="E108">
            <v>0</v>
          </cell>
          <cell r="F108">
            <v>0</v>
          </cell>
          <cell r="G108" t="str">
            <v>TMB</v>
          </cell>
          <cell r="H108" t="str">
            <v>KHT</v>
          </cell>
          <cell r="I108">
            <v>15</v>
          </cell>
          <cell r="J108">
            <v>0</v>
          </cell>
          <cell r="K108">
            <v>0</v>
          </cell>
          <cell r="L108">
            <v>0</v>
          </cell>
          <cell r="M108">
            <v>0</v>
          </cell>
          <cell r="O108">
            <v>0</v>
          </cell>
          <cell r="P108" t="str">
            <v>x</v>
          </cell>
          <cell r="Q108" t="str">
            <v>x</v>
          </cell>
          <cell r="R108" t="str">
            <v>x</v>
          </cell>
          <cell r="U108" t="str">
            <v>x</v>
          </cell>
          <cell r="V108" t="str">
            <v>x</v>
          </cell>
          <cell r="Y108" t="str">
            <v>x</v>
          </cell>
          <cell r="Z108">
            <v>0</v>
          </cell>
          <cell r="AA108">
            <v>0</v>
          </cell>
          <cell r="AC108" t="str">
            <v>x</v>
          </cell>
          <cell r="AD108" t="str">
            <v>x</v>
          </cell>
          <cell r="AE108" t="str">
            <v>x</v>
          </cell>
          <cell r="AF108" t="str">
            <v>T5/19</v>
          </cell>
          <cell r="AG108" t="str">
            <v>x</v>
          </cell>
        </row>
        <row r="109">
          <cell r="B109" t="str">
            <v>Đang lập, trình thẩm định quy hoạch TMB</v>
          </cell>
          <cell r="C109">
            <v>2</v>
          </cell>
          <cell r="D109" t="str">
            <v>Đông Dư</v>
          </cell>
          <cell r="E109">
            <v>29200</v>
          </cell>
          <cell r="F109">
            <v>12550</v>
          </cell>
          <cell r="G109" t="str">
            <v>TMB</v>
          </cell>
          <cell r="H109" t="str">
            <v>KHT</v>
          </cell>
          <cell r="I109">
            <v>15</v>
          </cell>
          <cell r="J109">
            <v>83500</v>
          </cell>
          <cell r="K109">
            <v>41750</v>
          </cell>
          <cell r="L109">
            <v>41750</v>
          </cell>
          <cell r="M109">
            <v>0</v>
          </cell>
          <cell r="O109">
            <v>26204</v>
          </cell>
          <cell r="P109" t="str">
            <v>x</v>
          </cell>
          <cell r="Q109" t="str">
            <v>x</v>
          </cell>
          <cell r="R109" t="str">
            <v>x</v>
          </cell>
          <cell r="U109" t="str">
            <v>x</v>
          </cell>
          <cell r="V109" t="str">
            <v>x</v>
          </cell>
          <cell r="Y109" t="str">
            <v>x</v>
          </cell>
          <cell r="Z109">
            <v>0</v>
          </cell>
          <cell r="AA109">
            <v>26204</v>
          </cell>
          <cell r="AC109" t="str">
            <v>x</v>
          </cell>
          <cell r="AD109" t="str">
            <v>x</v>
          </cell>
          <cell r="AE109" t="str">
            <v>x</v>
          </cell>
          <cell r="AF109" t="str">
            <v>T5/19</v>
          </cell>
          <cell r="AG109" t="str">
            <v>x</v>
          </cell>
          <cell r="AH109" t="str">
            <v>Dừng đấu giá, phục vụ TĐC</v>
          </cell>
        </row>
        <row r="110">
          <cell r="B110" t="str">
            <v>Xây dựng HTKT phục vụ đấu giá QSD đất nhỏ kẹt xã Phù Đổng</v>
          </cell>
          <cell r="C110">
            <v>1</v>
          </cell>
          <cell r="D110" t="str">
            <v>Phù Đổng</v>
          </cell>
          <cell r="E110">
            <v>8200</v>
          </cell>
          <cell r="F110">
            <v>2050</v>
          </cell>
          <cell r="G110" t="str">
            <v>TMB</v>
          </cell>
          <cell r="H110" t="str">
            <v>HT</v>
          </cell>
          <cell r="I110">
            <v>10</v>
          </cell>
          <cell r="J110">
            <v>20500</v>
          </cell>
          <cell r="K110">
            <v>10250</v>
          </cell>
          <cell r="L110">
            <v>10250</v>
          </cell>
          <cell r="N110" t="str">
            <v>6787
18/8/16</v>
          </cell>
          <cell r="O110">
            <v>11213</v>
          </cell>
          <cell r="P110" t="str">
            <v>x</v>
          </cell>
          <cell r="Q110" t="str">
            <v>x</v>
          </cell>
          <cell r="R110" t="str">
            <v>x</v>
          </cell>
          <cell r="U110" t="str">
            <v>x</v>
          </cell>
          <cell r="V110" t="str">
            <v>x</v>
          </cell>
          <cell r="W110" t="str">
            <v>T4/ 2019</v>
          </cell>
          <cell r="X110" t="str">
            <v>T5/ 2019</v>
          </cell>
          <cell r="Y110" t="str">
            <v>T6/
2019</v>
          </cell>
          <cell r="Z110">
            <v>0</v>
          </cell>
          <cell r="AA110">
            <v>11213</v>
          </cell>
          <cell r="AB110">
            <v>0</v>
          </cell>
          <cell r="AC110">
            <v>0</v>
          </cell>
          <cell r="AD110" t="str">
            <v>T7/ 2019</v>
          </cell>
          <cell r="AE110" t="str">
            <v>T9/ 2019</v>
          </cell>
          <cell r="AF110" t="str">
            <v>T8/ 2019</v>
          </cell>
          <cell r="AG110" t="str">
            <v>T11 /2019</v>
          </cell>
          <cell r="AH110" t="str">
            <v>x</v>
          </cell>
          <cell r="AI110" t="str">
            <v>Đã phê duyệt QHTMB. Đang thẩm định nội bộ báo cáo KTKT. Dự kiến trong tháng 4/2019 trình báo cáo KTKT, </v>
          </cell>
        </row>
        <row r="111">
          <cell r="B111" t="str">
            <v>Xây dựng hạ tầng kỹ thuật phục vụ đấu giá quyền sử dụng đất nhỏ kẹt xã Đặng Xá, huyện Gia Lâm</v>
          </cell>
          <cell r="C111">
            <v>1</v>
          </cell>
          <cell r="D111" t="str">
            <v>Đặng Xá</v>
          </cell>
          <cell r="E111">
            <v>21000</v>
          </cell>
          <cell r="F111">
            <v>10500</v>
          </cell>
          <cell r="G111" t="str">
            <v>TMB</v>
          </cell>
          <cell r="H111" t="str">
            <v>HT</v>
          </cell>
          <cell r="I111">
            <v>6</v>
          </cell>
          <cell r="J111">
            <v>63000</v>
          </cell>
          <cell r="K111">
            <v>31500</v>
          </cell>
          <cell r="L111">
            <v>31500</v>
          </cell>
          <cell r="M111">
            <v>0</v>
          </cell>
          <cell r="N111" t="str">
            <v>14405
6/10/17</v>
          </cell>
          <cell r="O111">
            <v>14991</v>
          </cell>
          <cell r="P111" t="str">
            <v>x</v>
          </cell>
          <cell r="Q111" t="str">
            <v>x</v>
          </cell>
          <cell r="R111" t="str">
            <v>x</v>
          </cell>
          <cell r="T111" t="str">
            <v>T3/ 2019</v>
          </cell>
          <cell r="U111" t="str">
            <v>T4/ 2019</v>
          </cell>
          <cell r="V111" t="str">
            <v>T4/ 2019</v>
          </cell>
          <cell r="W111" t="str">
            <v>T5/ 2019</v>
          </cell>
          <cell r="X111" t="str">
            <v>T6/ 2019</v>
          </cell>
          <cell r="Y111" t="str">
            <v>T6/
2019</v>
          </cell>
          <cell r="Z111">
            <v>0</v>
          </cell>
          <cell r="AA111">
            <v>14991</v>
          </cell>
          <cell r="AD111" t="str">
            <v>T8/ 2019</v>
          </cell>
          <cell r="AE111" t="str">
            <v>T12/ 2019</v>
          </cell>
          <cell r="AF111" t="str">
            <v>T8/ 2019</v>
          </cell>
          <cell r="AG111" t="str">
            <v>T12/ 2019</v>
          </cell>
          <cell r="AH111" t="str">
            <v>x</v>
          </cell>
          <cell r="AI111" t="str">
            <v>Đã trình thẩm định TMB ngày 25/3/2019</v>
          </cell>
        </row>
        <row r="112">
          <cell r="B112" t="str">
            <v>Có QĐ PD CTĐT và TTQH; đang xin chỉ giới đường đỏ và xác định ranh giới</v>
          </cell>
          <cell r="C112">
            <v>11</v>
          </cell>
          <cell r="E112">
            <v>122555</v>
          </cell>
          <cell r="F112">
            <v>65757.45000000001</v>
          </cell>
          <cell r="J112">
            <v>629709.8</v>
          </cell>
          <cell r="K112">
            <v>181168.43333333335</v>
          </cell>
          <cell r="L112">
            <v>448541.3666666667</v>
          </cell>
          <cell r="M112">
            <v>0</v>
          </cell>
          <cell r="O112">
            <v>104908</v>
          </cell>
          <cell r="Z112">
            <v>26204</v>
          </cell>
          <cell r="AA112">
            <v>104908</v>
          </cell>
        </row>
        <row r="113">
          <cell r="B113" t="str">
            <v>Xây dựng hạ tầng kỹ thuật phục vụ đấu giá quyền sử dụng đất nhỏ kẹt xã Phú Thị, huyện Gia Lâm</v>
          </cell>
          <cell r="C113">
            <v>1</v>
          </cell>
          <cell r="D113" t="str">
            <v>Phú Thị</v>
          </cell>
          <cell r="E113">
            <v>5128</v>
          </cell>
          <cell r="F113">
            <v>2100</v>
          </cell>
          <cell r="G113" t="str">
            <v>TMB</v>
          </cell>
          <cell r="H113" t="str">
            <v>HT</v>
          </cell>
          <cell r="I113">
            <v>6</v>
          </cell>
          <cell r="J113">
            <v>12600</v>
          </cell>
          <cell r="K113">
            <v>6300</v>
          </cell>
          <cell r="L113">
            <v>6300</v>
          </cell>
          <cell r="N113" t="str">
            <v>14404
6/10/17</v>
          </cell>
          <cell r="O113">
            <v>10193</v>
          </cell>
          <cell r="P113" t="str">
            <v>x</v>
          </cell>
          <cell r="Q113" t="str">
            <v>T3/ 2019</v>
          </cell>
          <cell r="R113" t="str">
            <v>T3/ 2019</v>
          </cell>
          <cell r="T113" t="str">
            <v>T4/ 2019</v>
          </cell>
          <cell r="U113" t="str">
            <v>T5/ 2019</v>
          </cell>
          <cell r="V113" t="str">
            <v>T6/ 2019</v>
          </cell>
          <cell r="W113" t="str">
            <v>T6/ 2019</v>
          </cell>
          <cell r="X113" t="str">
            <v>T8/ 2019</v>
          </cell>
          <cell r="Y113" t="str">
            <v>T9/ 
2019</v>
          </cell>
          <cell r="Z113">
            <v>11213</v>
          </cell>
          <cell r="AA113">
            <v>10193</v>
          </cell>
          <cell r="AB113" t="str">
            <v>T10/ 2019</v>
          </cell>
          <cell r="AC113" t="str">
            <v>T2/ 2020</v>
          </cell>
          <cell r="AD113" t="str">
            <v>T2/ 2020</v>
          </cell>
          <cell r="AE113" t="str">
            <v>T6/ 2020</v>
          </cell>
          <cell r="AF113" t="str">
            <v>T4/ 2020</v>
          </cell>
          <cell r="AG113" t="str">
            <v>T9/ 2020</v>
          </cell>
          <cell r="AH113" t="str">
            <v>x</v>
          </cell>
          <cell r="AI113" t="str">
            <v>Đã có chỉ giới đường đỏ, số liệu HTKT; Đang xác định ranh giới với địa phương (xã đang cho thuê thầu 02 vị trí đề nghị GPMB); Tư vấn đã có phương án TMB. Đã trình xin ý kiến phương án QHTMB với Lãnh đạo Ban. </v>
          </cell>
        </row>
        <row r="114">
          <cell r="B114" t="str">
            <v>Xây dựng hạ tầng kỹ thuật phục vụ đấu giá quyền sử dụng đất nhỏ kẹt xã Dương Quang, huyện Gia Lâm</v>
          </cell>
          <cell r="C114">
            <v>1</v>
          </cell>
          <cell r="D114" t="str">
            <v>Dương Quang</v>
          </cell>
          <cell r="E114">
            <v>37000</v>
          </cell>
          <cell r="F114">
            <v>14800</v>
          </cell>
          <cell r="G114" t="str">
            <v>TMB</v>
          </cell>
          <cell r="H114" t="str">
            <v>HT</v>
          </cell>
          <cell r="I114">
            <v>6</v>
          </cell>
          <cell r="J114">
            <v>88800</v>
          </cell>
          <cell r="K114">
            <v>44400</v>
          </cell>
          <cell r="L114">
            <v>44400</v>
          </cell>
          <cell r="N114" t="str">
            <v>14406
6/10/17</v>
          </cell>
          <cell r="O114">
            <v>21092</v>
          </cell>
          <cell r="P114" t="str">
            <v>x</v>
          </cell>
          <cell r="Q114" t="str">
            <v>T3/ 2019</v>
          </cell>
          <cell r="R114" t="str">
            <v>T3/ 2019</v>
          </cell>
          <cell r="T114" t="str">
            <v>T4/ 2019</v>
          </cell>
          <cell r="U114" t="str">
            <v>T5/ 2019</v>
          </cell>
          <cell r="V114" t="str">
            <v>T6/ 2019</v>
          </cell>
          <cell r="W114" t="str">
            <v>T6/ 2019</v>
          </cell>
          <cell r="X114" t="str">
            <v>T8/ 2019</v>
          </cell>
          <cell r="Y114" t="str">
            <v>T9/ 
2019</v>
          </cell>
          <cell r="Z114">
            <v>14991</v>
          </cell>
          <cell r="AA114">
            <v>21092</v>
          </cell>
          <cell r="AB114" t="str">
            <v>T10/ 2019</v>
          </cell>
          <cell r="AC114" t="str">
            <v>T2/ 2020</v>
          </cell>
          <cell r="AD114" t="str">
            <v>T2/ 2020</v>
          </cell>
          <cell r="AE114" t="str">
            <v>T6/ 2020</v>
          </cell>
          <cell r="AF114" t="str">
            <v>T4/ 2020</v>
          </cell>
          <cell r="AG114" t="str">
            <v>T9/ 2020</v>
          </cell>
          <cell r="AH114" t="str">
            <v>x</v>
          </cell>
          <cell r="AI114" t="str">
            <v>Đã có chỉ giới đường đỏ, số liệu HTKT; Đang xác định ranh giới với địa phương; đã trình xin ý kiến phương án QHTMB với Lãnh đạo Ban. Đang chỉnh sửa TMB theo ý kiến chỉ đạo của UBND huyện</v>
          </cell>
        </row>
        <row r="115">
          <cell r="B115" t="str">
            <v>GPMB ô đất nhỏ, kẹt NK1 thôn Trùng Quán, xã Yên Thường, huyện Gia Lâm</v>
          </cell>
          <cell r="C115">
            <v>1</v>
          </cell>
          <cell r="D115" t="str">
            <v> Yên Thường</v>
          </cell>
          <cell r="E115">
            <v>3000</v>
          </cell>
          <cell r="F115">
            <v>2400</v>
          </cell>
          <cell r="G115" t="str">
            <v>TMB</v>
          </cell>
          <cell r="H115" t="str">
            <v>KHT</v>
          </cell>
          <cell r="I115">
            <v>12</v>
          </cell>
          <cell r="J115">
            <v>28800</v>
          </cell>
          <cell r="K115">
            <v>14400</v>
          </cell>
          <cell r="L115">
            <v>14400</v>
          </cell>
          <cell r="M115">
            <v>0</v>
          </cell>
          <cell r="N115" t="str">
            <v>7832
20/9/18</v>
          </cell>
          <cell r="O115">
            <v>3768</v>
          </cell>
          <cell r="P115" t="str">
            <v>x</v>
          </cell>
          <cell r="Q115" t="str">
            <v>x</v>
          </cell>
          <cell r="R115" t="str">
            <v>x</v>
          </cell>
          <cell r="U115" t="str">
            <v>T3/ 2019</v>
          </cell>
          <cell r="V115" t="str">
            <v>T4/ 2019</v>
          </cell>
          <cell r="W115" t="str">
            <v>T5/ 2019</v>
          </cell>
          <cell r="X115" t="str">
            <v>T5/ 2019</v>
          </cell>
          <cell r="Y115" t="str">
            <v>T5/ 
2019</v>
          </cell>
          <cell r="Z115">
            <v>104908</v>
          </cell>
          <cell r="AA115">
            <v>3768</v>
          </cell>
          <cell r="AB115" t="str">
            <v>T6/ 2019</v>
          </cell>
          <cell r="AC115" t="str">
            <v>T8/ 2019</v>
          </cell>
          <cell r="AF115" t="str">
            <v>T9/ 2019</v>
          </cell>
          <cell r="AG115" t="str">
            <v>T12/ 2019</v>
          </cell>
          <cell r="AI115" t="str">
            <v>Đang thẩm định TMB tại phòng QLĐT, dự kiến đầu trong tháng 4/2019 phê duyệt TMB, tháng 5/2019 phê duyệt dự án</v>
          </cell>
        </row>
        <row r="116">
          <cell r="B116" t="str">
            <v>Tạo mặt bằng phục vụ đấu giá quyền sử dụng đất nhỏ, kẹt xã Yên Thường, huyện Gia Lâm (02 vị trí)</v>
          </cell>
          <cell r="C116">
            <v>1</v>
          </cell>
          <cell r="D116" t="str">
            <v>Yên Thường</v>
          </cell>
          <cell r="E116">
            <v>150</v>
          </cell>
          <cell r="F116">
            <v>150</v>
          </cell>
          <cell r="G116" t="str">
            <v>TMB</v>
          </cell>
          <cell r="H116" t="str">
            <v>KHT</v>
          </cell>
          <cell r="I116">
            <v>12</v>
          </cell>
          <cell r="J116">
            <v>1800</v>
          </cell>
          <cell r="K116">
            <v>1800</v>
          </cell>
          <cell r="L116">
            <v>0</v>
          </cell>
          <cell r="N116" t="str">
            <v>3906
4/4/17</v>
          </cell>
          <cell r="O116">
            <v>214</v>
          </cell>
          <cell r="P116" t="str">
            <v>x</v>
          </cell>
          <cell r="Q116" t="e">
            <v>#N/A</v>
          </cell>
          <cell r="R116" t="str">
            <v>T3/ 2019</v>
          </cell>
          <cell r="T116" t="str">
            <v>T4/ 2019</v>
          </cell>
          <cell r="U116" t="str">
            <v>T5/ 2019</v>
          </cell>
          <cell r="V116" t="str">
            <v>T5/ 2019</v>
          </cell>
          <cell r="W116" t="str">
            <v>T6/ 2019</v>
          </cell>
          <cell r="X116" t="str">
            <v>T7/ 2019</v>
          </cell>
          <cell r="Y116" t="str">
            <v>T7/ 
2019</v>
          </cell>
          <cell r="Z116">
            <v>10193</v>
          </cell>
          <cell r="AA116">
            <v>214</v>
          </cell>
          <cell r="AB116" t="str">
            <v>T2/ 2020</v>
          </cell>
          <cell r="AC116" t="str">
            <v>T2/ 2020</v>
          </cell>
          <cell r="AD116" t="str">
            <v>T6/ 2020</v>
          </cell>
          <cell r="AE116" t="str">
            <v>T4/ 2020</v>
          </cell>
          <cell r="AF116" t="str">
            <v>T9/ 2019</v>
          </cell>
          <cell r="AG116" t="str">
            <v>T12/ 2019</v>
          </cell>
          <cell r="AH116" t="str">
            <v>Đã có chỉ giới đường đỏ, số liệu HTKT; Đang xác định ranh giới với địa phương (xã đang cho thuê thầu 02 vị trí đề nghị GPMB); Tư vấn đã có phương án TMB. Đã trình xin ý kiến phương án QHTMB với Lãnh đạo Ban. </v>
          </cell>
          <cell r="AI116" t="str">
            <v>Ban đang trình thẩm định TMB; , Cty ĐL Gia lâm có ý kiến khu đất này được UBND xã bàn giao cho Điện lực để quản lý. Ban đang làm việc với UBND xã về nguồn gốc đất</v>
          </cell>
        </row>
        <row r="117">
          <cell r="B117" t="str">
            <v>Xây dựng HTKT phục vụ đấu giá đất nhỏ kẹt các ô đất công tại xã Cổ Bi, TT Trâu Quỳ, huyện Gia Lâm</v>
          </cell>
          <cell r="C117">
            <v>1</v>
          </cell>
          <cell r="D117" t="str">
            <v>TT Trâu Quỳ, Cổ Bi</v>
          </cell>
          <cell r="E117">
            <v>8341</v>
          </cell>
          <cell r="F117">
            <v>4587.55</v>
          </cell>
          <cell r="G117" t="str">
            <v>TMB</v>
          </cell>
          <cell r="H117" t="str">
            <v>HT</v>
          </cell>
          <cell r="I117">
            <v>14</v>
          </cell>
          <cell r="J117">
            <v>64225.700000000004</v>
          </cell>
          <cell r="K117">
            <v>32112.850000000002</v>
          </cell>
          <cell r="L117">
            <v>32112.850000000002</v>
          </cell>
          <cell r="N117" t="str">
            <v>7831
20/9/18</v>
          </cell>
          <cell r="O117">
            <v>14855</v>
          </cell>
          <cell r="P117" t="str">
            <v>x</v>
          </cell>
          <cell r="Q117">
            <v>43443</v>
          </cell>
          <cell r="R117" t="str">
            <v>T3/ 2019</v>
          </cell>
          <cell r="T117" t="str">
            <v>T4/ 2019</v>
          </cell>
          <cell r="U117" t="str">
            <v>T2/ 2019</v>
          </cell>
          <cell r="V117" t="str">
            <v>T3/ 2019</v>
          </cell>
          <cell r="W117" t="str">
            <v>T4/ 2019</v>
          </cell>
          <cell r="X117" t="str">
            <v>T5/ 2019</v>
          </cell>
          <cell r="Y117" t="str">
            <v>T6/ 
2019</v>
          </cell>
          <cell r="Z117">
            <v>21092</v>
          </cell>
          <cell r="AA117">
            <v>14855</v>
          </cell>
          <cell r="AB117" t="str">
            <v>T6/ 
2019</v>
          </cell>
          <cell r="AC117" t="str">
            <v>T8/ 2019</v>
          </cell>
          <cell r="AD117" t="str">
            <v>T8/ 2019</v>
          </cell>
          <cell r="AE117" t="str">
            <v>T10/ 2019</v>
          </cell>
          <cell r="AF117" t="str">
            <v>T9/ 2019</v>
          </cell>
          <cell r="AG117" t="str">
            <v>T11/ 2019</v>
          </cell>
          <cell r="AH117" t="str">
            <v>Đã có chỉ giới đường đỏ, số liệu HTKT; Đang xác định ranh giới với địa phương; đã trình xin ý kiến phương án QHTMB với Lãnh đạo Ban. </v>
          </cell>
          <cell r="AI117" t="str">
            <v>Đang thẩm định TMB tại phòng QLĐT. Đã thống nhất phương án 02/03 lô đất. </v>
          </cell>
        </row>
        <row r="118">
          <cell r="B118" t="str">
            <v>Xây dựng HTKT phục vụ đấu giá đất nhỏ kẹt tại xã Phù Đổng, Yên Thường, huyện Gia Lâm</v>
          </cell>
          <cell r="C118">
            <v>1</v>
          </cell>
          <cell r="D118" t="str">
            <v>Yên Thường</v>
          </cell>
          <cell r="E118">
            <v>19970</v>
          </cell>
          <cell r="F118">
            <v>9892</v>
          </cell>
          <cell r="G118" t="str">
            <v>TMB</v>
          </cell>
          <cell r="H118" t="str">
            <v>HT</v>
          </cell>
          <cell r="I118">
            <v>10</v>
          </cell>
          <cell r="J118">
            <v>98920</v>
          </cell>
          <cell r="K118">
            <v>32973.333333333336</v>
          </cell>
          <cell r="L118">
            <v>65946.66666666666</v>
          </cell>
          <cell r="N118" t="str">
            <v>1267
28/01/19</v>
          </cell>
          <cell r="O118">
            <v>12663</v>
          </cell>
          <cell r="P118" t="str">
            <v>X</v>
          </cell>
          <cell r="Q118" t="str">
            <v>T4/ 2019</v>
          </cell>
          <cell r="R118" t="str">
            <v>T4/ 2019</v>
          </cell>
          <cell r="T118" t="str">
            <v>T5/ 2019</v>
          </cell>
          <cell r="U118" t="str">
            <v>T5/ 2019</v>
          </cell>
          <cell r="V118" t="str">
            <v>T6/ 2019</v>
          </cell>
          <cell r="W118" t="str">
            <v>T6/ 2019</v>
          </cell>
          <cell r="X118" t="str">
            <v>T7/ 2019</v>
          </cell>
          <cell r="Y118" t="str">
            <v>T8/
 2019</v>
          </cell>
          <cell r="Z118">
            <v>3768</v>
          </cell>
          <cell r="AA118">
            <v>12663</v>
          </cell>
          <cell r="AB118" t="str">
            <v>T8/
 2019</v>
          </cell>
          <cell r="AD118" t="str">
            <v>T11/ 2019</v>
          </cell>
          <cell r="AE118" t="str">
            <v>T12/ 2019</v>
          </cell>
          <cell r="AF118" t="str">
            <v>T9/ 2019</v>
          </cell>
          <cell r="AG118" t="str">
            <v>T12/ 2019</v>
          </cell>
          <cell r="AH118" t="str">
            <v>Đang thẩm định TMB tại phòng QLĐT, dự kiến đầu trong tháng 4/2019 phê duyệt TMB, tháng 5/2019 phê duyệt dự án</v>
          </cell>
          <cell r="AI118" t="str">
            <v>Đã phê duyệt chi phí CBĐT, đang thẩm bản đạc và xác nhận ranh giới, nguồn gốc đất với xã. Dự kiến trong tháng 04/2019 hoàn thành 02 công tác trên, trong tháng 04 hoàn thành phương án TMB và chỉ giới đường đỏ.</v>
          </cell>
        </row>
        <row r="119">
          <cell r="B119" t="str">
            <v>Giải phóng mặt bằng tạo quỹ đất theo quy hoạch khu đất YV-TT xã Yên Viên - Thị trấn Yên Viên, huyện Gia Lâm</v>
          </cell>
          <cell r="C119">
            <v>1</v>
          </cell>
          <cell r="D119" t="str">
            <v> Yên Viên - TT Yên Viên</v>
          </cell>
          <cell r="E119">
            <v>1000</v>
          </cell>
          <cell r="F119">
            <v>650</v>
          </cell>
          <cell r="G119" t="str">
            <v>TMB</v>
          </cell>
          <cell r="H119" t="str">
            <v>KHT</v>
          </cell>
          <cell r="I119">
            <v>14</v>
          </cell>
          <cell r="J119">
            <v>9100</v>
          </cell>
          <cell r="K119">
            <v>4550</v>
          </cell>
          <cell r="L119">
            <v>4550</v>
          </cell>
          <cell r="N119" t="str">
            <v>1290
7/12/18</v>
          </cell>
          <cell r="O119">
            <v>1406</v>
          </cell>
          <cell r="P119" t="str">
            <v>96/QLĐT-QH
23//11/2018</v>
          </cell>
          <cell r="Q119" t="str">
            <v>T5/ 2019</v>
          </cell>
          <cell r="R119" t="str">
            <v>T6/ 2019</v>
          </cell>
          <cell r="S119" t="str">
            <v>-</v>
          </cell>
          <cell r="T119" t="str">
            <v>T7/ 2019</v>
          </cell>
          <cell r="U119" t="str">
            <v>T9/ 2019</v>
          </cell>
          <cell r="V119" t="str">
            <v>T9/ 2019</v>
          </cell>
          <cell r="W119" t="str">
            <v>T9 /2019</v>
          </cell>
          <cell r="X119" t="str">
            <v>T10 /2019</v>
          </cell>
          <cell r="Y119" t="str">
            <v>T10/ 2019</v>
          </cell>
          <cell r="Z119">
            <v>214</v>
          </cell>
          <cell r="AA119">
            <v>1406</v>
          </cell>
          <cell r="AB119" t="str">
            <v>T10/ 2019</v>
          </cell>
          <cell r="AD119" t="str">
            <v>T8/ 2019</v>
          </cell>
          <cell r="AE119" t="str">
            <v>T12/ 2019</v>
          </cell>
          <cell r="AF119" t="str">
            <v>T8/ 2019</v>
          </cell>
          <cell r="AG119" t="str">
            <v>T12/ 2019</v>
          </cell>
          <cell r="AH119" t="str">
            <v>Ban đang trình thẩm định TMB; , Cty ĐL Gia lâm có ý kiến khu đất này được UBND xã bàn giao cho Điện lực để quản lý. Ban đang làm việc với UBND xã về nguồn gốc đất</v>
          </cell>
          <cell r="AI119" t="str">
            <v>Đã phê duyệt Chủ trương đầu tư, đang xác định ranh giới. Thẩm bản đạc và xin chỉ giới tháng 4.
Về phương án quy hoạch TMB: Đã phối hợp với tư vấn dự kiến TMB</v>
          </cell>
        </row>
        <row r="120">
          <cell r="B120" t="str">
            <v>Xây dựng HTKT phục vụ đấu giá đất nhỏ kẹt tại các xã Yên Viên, Dương Hà, Trung Mầu, huyện Gia Lâm</v>
          </cell>
          <cell r="C120">
            <v>1</v>
          </cell>
          <cell r="D120" t="str">
            <v>Dương Hà</v>
          </cell>
          <cell r="E120">
            <v>18909</v>
          </cell>
          <cell r="F120">
            <v>12290.85</v>
          </cell>
          <cell r="G120" t="str">
            <v>TMB</v>
          </cell>
          <cell r="H120" t="str">
            <v>HT</v>
          </cell>
          <cell r="I120">
            <v>10</v>
          </cell>
          <cell r="J120">
            <v>122908.5</v>
          </cell>
          <cell r="K120">
            <v>32112.850000000002</v>
          </cell>
          <cell r="L120">
            <v>122908.5</v>
          </cell>
          <cell r="N120" t="str">
            <v>10446
14/12/2018</v>
          </cell>
          <cell r="O120">
            <v>14883</v>
          </cell>
          <cell r="P120" t="str">
            <v>94/QLĐT-QH
23//11/2018</v>
          </cell>
          <cell r="Q120" t="str">
            <v>T4/ 2019</v>
          </cell>
          <cell r="R120" t="str">
            <v>T5/ 2019</v>
          </cell>
          <cell r="T120" t="str">
            <v>T5/ 2019</v>
          </cell>
          <cell r="U120" t="str">
            <v>T7/ 2019</v>
          </cell>
          <cell r="V120" t="str">
            <v>T8/ 2019</v>
          </cell>
          <cell r="W120" t="str">
            <v>T7/ 2019</v>
          </cell>
          <cell r="X120" t="str">
            <v>T9/ 2019</v>
          </cell>
          <cell r="Y120" t="str">
            <v>T10/ 2019</v>
          </cell>
          <cell r="Z120">
            <v>14855</v>
          </cell>
          <cell r="AA120">
            <v>14883</v>
          </cell>
          <cell r="AB120" t="str">
            <v>T10/ 2019</v>
          </cell>
          <cell r="AC120" t="str">
            <v>T8/ 2019</v>
          </cell>
          <cell r="AD120" t="str">
            <v>T12/ 2019</v>
          </cell>
          <cell r="AE120" t="str">
            <v>T3/ 2020</v>
          </cell>
          <cell r="AF120" t="str">
            <v>T12/ 2019</v>
          </cell>
          <cell r="AG120" t="str">
            <v>T5/ 2020</v>
          </cell>
          <cell r="AH120" t="str">
            <v>Đang thẩm định TMB tại phòng QLĐT. Đã thống nhất phương án 02/03 lô đất. </v>
          </cell>
          <cell r="AI120" t="str">
            <v>Đã phê duyệt Chủ trương đầu tư, đang xác định ranh giới. Thẩm bản đạc và xin chỉ giới tháng 4.
Về phương án quy hoạch TMB: Đã phối hợp với tư vấn dự kiến TMB</v>
          </cell>
        </row>
        <row r="121">
          <cell r="B121" t="str">
            <v>Xây dựng HTKT phục vụ đấu giá đất nhỏ kẹt tại các xã Kiêu Kỵ, Đông Dư, huyện Gia Lâm</v>
          </cell>
          <cell r="C121">
            <v>1</v>
          </cell>
          <cell r="D121" t="str">
            <v>Kiêu Kỵ, Đông Dư</v>
          </cell>
          <cell r="E121">
            <v>10527</v>
          </cell>
          <cell r="F121">
            <v>6842.55</v>
          </cell>
          <cell r="G121" t="str">
            <v>TMB</v>
          </cell>
          <cell r="H121" t="str">
            <v>HT</v>
          </cell>
          <cell r="I121">
            <v>12</v>
          </cell>
          <cell r="J121">
            <v>82110.6</v>
          </cell>
          <cell r="K121">
            <v>32973.333333333336</v>
          </cell>
          <cell r="L121">
            <v>82110.6</v>
          </cell>
          <cell r="N121" t="str">
            <v>10447
14/12/18</v>
          </cell>
          <cell r="O121">
            <v>14920</v>
          </cell>
          <cell r="P121" t="str">
            <v>95/QLĐT-QH
23//11/2018</v>
          </cell>
          <cell r="Q121" t="str">
            <v>x</v>
          </cell>
          <cell r="R121" t="str">
            <v>x</v>
          </cell>
          <cell r="T121" t="str">
            <v>T5/ 2019</v>
          </cell>
          <cell r="U121" t="str">
            <v>T7/ 2019</v>
          </cell>
          <cell r="V121" t="str">
            <v>T8/ 2019</v>
          </cell>
          <cell r="W121" t="str">
            <v>T7/ 2019</v>
          </cell>
          <cell r="X121" t="str">
            <v>T9/ 2019</v>
          </cell>
          <cell r="Y121" t="str">
            <v>T10/ 2019</v>
          </cell>
          <cell r="Z121">
            <v>12663</v>
          </cell>
          <cell r="AA121">
            <v>14920</v>
          </cell>
          <cell r="AB121" t="str">
            <v>T10/ 2019</v>
          </cell>
          <cell r="AC121" t="str">
            <v>T11/ 2019</v>
          </cell>
          <cell r="AD121" t="str">
            <v>T12/ 2019</v>
          </cell>
          <cell r="AE121" t="str">
            <v>T3/ 2020</v>
          </cell>
          <cell r="AF121" t="str">
            <v>T12/ 2019</v>
          </cell>
          <cell r="AG121" t="str">
            <v>T5/ 2020</v>
          </cell>
          <cell r="AH121" t="str">
            <v>Đã phê duyệt chi phí CBĐT, đang thẩm bản đạc và xác nhận ranh giới, nguồn gốc đất với xã dự kiến trong tháng 03/2019 hoàn thành 02 công tác trên, trong tháng 04 hoàn thành phương án TMB và chỉ giới đường đỏ.</v>
          </cell>
          <cell r="AI121" t="str">
            <v>Đã phê duyệt Chủ trương đầu tư, đang xác định ranh giới. Thẩm bản đạc và xin chỉ giới tháng 4.
Về phương án quy hoạch TMB: Đã phối hợp với tư vấn dự kiến TMB</v>
          </cell>
        </row>
        <row r="122">
          <cell r="B122" t="str">
            <v>Xây dựng HTKT phục vụ đấu giá đất nhỏ kẹt tại xã Dương Xá, huyện Gia Lâm</v>
          </cell>
          <cell r="C122">
            <v>1</v>
          </cell>
          <cell r="D122" t="str">
            <v>Dương Xá</v>
          </cell>
          <cell r="E122">
            <v>4797</v>
          </cell>
          <cell r="F122">
            <v>3118.05</v>
          </cell>
          <cell r="G122" t="str">
            <v>TMB</v>
          </cell>
          <cell r="H122" t="str">
            <v>HT</v>
          </cell>
          <cell r="I122">
            <v>10</v>
          </cell>
          <cell r="J122">
            <v>31180.5</v>
          </cell>
          <cell r="K122">
            <v>4550</v>
          </cell>
          <cell r="L122">
            <v>31180.5</v>
          </cell>
          <cell r="N122" t="str">
            <v>10448
14/12/18</v>
          </cell>
          <cell r="O122">
            <v>9488</v>
          </cell>
          <cell r="P122" t="str">
            <v>110/QLĐT-QH
30//11/2018</v>
          </cell>
          <cell r="Q122" t="str">
            <v>x</v>
          </cell>
          <cell r="R122" t="str">
            <v>x</v>
          </cell>
          <cell r="S122" t="str">
            <v>-</v>
          </cell>
          <cell r="T122" t="str">
            <v>T5/ 2019</v>
          </cell>
          <cell r="U122" t="str">
            <v>T7/ 2019</v>
          </cell>
          <cell r="V122" t="str">
            <v>T8/ 2019</v>
          </cell>
          <cell r="W122" t="str">
            <v>T7/ 2019</v>
          </cell>
          <cell r="X122" t="str">
            <v>T9/ 2019</v>
          </cell>
          <cell r="Y122" t="str">
            <v>T10/ 2019</v>
          </cell>
          <cell r="Z122">
            <v>1406</v>
          </cell>
          <cell r="AA122">
            <v>9488</v>
          </cell>
          <cell r="AB122" t="str">
            <v>T10/ 2019</v>
          </cell>
          <cell r="AC122" t="str">
            <v>T8/ 2019</v>
          </cell>
          <cell r="AD122" t="str">
            <v>T12/ 2019</v>
          </cell>
          <cell r="AE122" t="str">
            <v>T3/ 2020</v>
          </cell>
          <cell r="AF122" t="str">
            <v>T12/ 2019</v>
          </cell>
          <cell r="AG122" t="str">
            <v>T5/ 2020</v>
          </cell>
          <cell r="AH122" t="str">
            <v>Đã phê duyệt Chủ trương đầu tư, đang xác định ranh giới. Thẩm bản đạc và xin chỉ giới tháng 4.
Về phương án quy hoạch TMB: Đã phối hợp với tư vấn dự kiến TMB</v>
          </cell>
          <cell r="AI122" t="str">
            <v>Đã phê duyệt Chủ trương đầu tư, đang xác định ranh giới. Thẩm bản đạc và xin chỉ giới tháng 4.
Về phương án quy hoạch TMB: Đã phối hợp với tư vấn dự kiến TMB</v>
          </cell>
        </row>
        <row r="123">
          <cell r="B123" t="str">
            <v>Giải phóng mặt bằng tạo quỹ đất sạch thực hiện đấu giá QSD đất các ô đất không phải đầu tư hạ tầng trên địa bàn huyện Gia Lâm</v>
          </cell>
          <cell r="C123">
            <v>1</v>
          </cell>
          <cell r="D123" t="str">
            <v>TT YV, PĐ, CB, Đ. Dư, DT</v>
          </cell>
          <cell r="E123">
            <v>13733</v>
          </cell>
          <cell r="F123">
            <v>8926.45</v>
          </cell>
          <cell r="G123" t="str">
            <v>TMB</v>
          </cell>
          <cell r="H123" t="str">
            <v>HT</v>
          </cell>
          <cell r="I123">
            <v>10</v>
          </cell>
          <cell r="J123">
            <v>89264.5</v>
          </cell>
          <cell r="K123">
            <v>44632.25</v>
          </cell>
          <cell r="L123">
            <v>44632.25</v>
          </cell>
          <cell r="N123" t="str">
            <v>250
14/1/19</v>
          </cell>
          <cell r="O123">
            <v>1426</v>
          </cell>
          <cell r="P123" t="str">
            <v>93/QLĐT-QH
23//11/2018</v>
          </cell>
          <cell r="Q123" t="str">
            <v>T6/ 2019</v>
          </cell>
          <cell r="R123" t="str">
            <v>T6/ 2019</v>
          </cell>
          <cell r="S123" t="str">
            <v>-</v>
          </cell>
          <cell r="T123" t="str">
            <v>T7/ 2019</v>
          </cell>
          <cell r="U123" t="str">
            <v>T9/ 2019</v>
          </cell>
          <cell r="V123" t="str">
            <v>T9/ 2019</v>
          </cell>
          <cell r="W123" t="str">
            <v>T9 /2019</v>
          </cell>
          <cell r="X123" t="str">
            <v>T10 /2019</v>
          </cell>
          <cell r="Y123" t="str">
            <v>T10/ 2019</v>
          </cell>
          <cell r="Z123">
            <v>14883</v>
          </cell>
          <cell r="AA123">
            <v>1426</v>
          </cell>
          <cell r="AB123" t="str">
            <v>T10/ 2019</v>
          </cell>
          <cell r="AC123" t="str">
            <v>T12/ 2019</v>
          </cell>
          <cell r="AD123" t="str">
            <v>T3/ 2020</v>
          </cell>
          <cell r="AE123" t="str">
            <v>T12/ 2019</v>
          </cell>
          <cell r="AF123" t="str">
            <v>T11/ 2019</v>
          </cell>
          <cell r="AG123" t="str">
            <v>T12/ 2019</v>
          </cell>
          <cell r="AH123" t="str">
            <v>Đã phê duyệt Chủ trương đầu tư, đang xác định ranh giới. Thẩm bản đạc và xin chỉ giới tháng 4.
Về phương án quy hoạch TMB: Đã phối hợp với tư vấn dự kiến TMB</v>
          </cell>
          <cell r="AI123" t="str">
            <v>Đã phê duyệt Chủ trương đầu tư, đang xác định ranh giới. Thẩm bản đạc và xin chỉ giới tháng 4.
Về phương án quy hoạch TMB: Đã phối hợp với tư vấn dự kiến TMB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NGTINH"/>
      <sheetName val="Kiem Tra Ptu am"/>
      <sheetName val="HTrang(2017)"/>
      <sheetName val="HTrang(2018)"/>
      <sheetName val="Phan ky"/>
      <sheetName val="MUCLUC"/>
      <sheetName val="H03"/>
      <sheetName val="H04"/>
      <sheetName val="H05"/>
      <sheetName val="H081"/>
      <sheetName val="H091"/>
      <sheetName val="H11"/>
      <sheetName val="H13_(2019)_A3"/>
      <sheetName val="CC_KyKH(2017-2020)"/>
      <sheetName val="H13_(KH2019)_A3"/>
      <sheetName val="ChuChuyen(2017-2018)"/>
      <sheetName val="CC_KH(nam 2020)"/>
      <sheetName val="CC_KH(nam 5)"/>
      <sheetName val="H12"/>
      <sheetName val="H13"/>
      <sheetName val="2018"/>
      <sheetName val="DA xin Ý kiến"/>
      <sheetName val="DA Bỏ"/>
      <sheetName val="DA Điều Chỉnh"/>
      <sheetName val="DA mới"/>
      <sheetName val="DAXIN Y KIÊN"/>
    </sheetNames>
    <sheetDataSet>
      <sheetData sheetId="3">
        <row r="6">
          <cell r="F6" t="str">
            <v>Phường Biên Giang</v>
          </cell>
          <cell r="G6" t="str">
            <v>Phường Hà Cầu</v>
          </cell>
          <cell r="H6" t="str">
            <v>Phường Kiến Hưng</v>
          </cell>
          <cell r="I6" t="str">
            <v>Phường Mộ Lao</v>
          </cell>
          <cell r="J6" t="str">
            <v>Phường Phúc La</v>
          </cell>
          <cell r="K6" t="str">
            <v>Phường Văn Quán</v>
          </cell>
          <cell r="L6" t="str">
            <v>Phường Yên Nghĩa</v>
          </cell>
          <cell r="M6" t="str">
            <v>Phường Đồng Mai</v>
          </cell>
          <cell r="N6" t="str">
            <v>Phường Dương Nội</v>
          </cell>
          <cell r="O6" t="str">
            <v>Phường Phú Lãm</v>
          </cell>
          <cell r="P6" t="str">
            <v>Phường La Khê</v>
          </cell>
          <cell r="Q6" t="str">
            <v>Phường Quang Trung</v>
          </cell>
          <cell r="R6" t="str">
            <v>Phường Vạn Phúc</v>
          </cell>
          <cell r="S6" t="str">
            <v>Phường Yết Kiêu</v>
          </cell>
          <cell r="T6" t="str">
            <v>Phường Nguyễn Trãi</v>
          </cell>
          <cell r="U6" t="str">
            <v>Phường Phú La</v>
          </cell>
          <cell r="V6" t="str">
            <v>Phường Phú Lương</v>
          </cell>
          <cell r="W6" t="str">
            <v>Xã ...</v>
          </cell>
          <cell r="X6" t="str">
            <v>Xã ...</v>
          </cell>
          <cell r="Y6" t="str">
            <v>Xã ...</v>
          </cell>
          <cell r="Z6" t="str">
            <v>Xã ...</v>
          </cell>
          <cell r="AA6"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P238"/>
  <sheetViews>
    <sheetView zoomScale="70" zoomScaleNormal="70" zoomScalePageLayoutView="0" workbookViewId="0" topLeftCell="A42">
      <selection activeCell="B66" sqref="B66"/>
    </sheetView>
  </sheetViews>
  <sheetFormatPr defaultColWidth="9.00390625" defaultRowHeight="14.25"/>
  <cols>
    <col min="1" max="1" width="7.125" style="20" customWidth="1"/>
    <col min="2" max="2" width="29.25390625" style="20" customWidth="1"/>
    <col min="3" max="3" width="9.00390625" style="20" customWidth="1"/>
    <col min="4" max="4" width="15.25390625" style="20" customWidth="1"/>
    <col min="5" max="5" width="9.75390625" style="40" customWidth="1"/>
    <col min="6" max="6" width="9.50390625" style="40" customWidth="1"/>
    <col min="7" max="7" width="10.00390625" style="40" customWidth="1"/>
    <col min="8" max="8" width="11.125" style="20" customWidth="1"/>
    <col min="9" max="9" width="45.25390625" style="20" customWidth="1"/>
    <col min="10" max="10" width="11.50390625" style="20" bestFit="1" customWidth="1"/>
    <col min="11" max="11" width="11.50390625" style="20" customWidth="1"/>
    <col min="12" max="12" width="8.50390625" style="20" customWidth="1"/>
    <col min="13" max="13" width="10.625" style="20" customWidth="1"/>
    <col min="14" max="14" width="21.50390625" style="20" customWidth="1"/>
    <col min="15" max="16384" width="9.00390625" style="20" customWidth="1"/>
  </cols>
  <sheetData>
    <row r="1" spans="1:14" ht="55.5" customHeight="1">
      <c r="A1" s="125" t="s">
        <v>634</v>
      </c>
      <c r="B1" s="125"/>
      <c r="C1" s="125"/>
      <c r="D1" s="125"/>
      <c r="E1" s="125"/>
      <c r="F1" s="125"/>
      <c r="G1" s="125"/>
      <c r="H1" s="125"/>
      <c r="I1" s="125"/>
      <c r="J1" s="125"/>
      <c r="K1" s="125"/>
      <c r="L1" s="125"/>
      <c r="M1" s="125"/>
      <c r="N1" s="125"/>
    </row>
    <row r="2" spans="1:15" s="32" customFormat="1" ht="15.75">
      <c r="A2" s="126" t="s">
        <v>226</v>
      </c>
      <c r="B2" s="126" t="s">
        <v>227</v>
      </c>
      <c r="C2" s="126" t="s">
        <v>0</v>
      </c>
      <c r="D2" s="126" t="s">
        <v>228</v>
      </c>
      <c r="E2" s="127" t="s">
        <v>229</v>
      </c>
      <c r="F2" s="127" t="s">
        <v>2</v>
      </c>
      <c r="G2" s="127"/>
      <c r="H2" s="126" t="s">
        <v>230</v>
      </c>
      <c r="I2" s="126" t="s">
        <v>231</v>
      </c>
      <c r="J2" s="126" t="s">
        <v>417</v>
      </c>
      <c r="K2" s="126"/>
      <c r="L2" s="126"/>
      <c r="M2" s="126"/>
      <c r="N2" s="126" t="s">
        <v>86</v>
      </c>
      <c r="O2" s="20"/>
    </row>
    <row r="3" spans="1:15" s="32" customFormat="1" ht="92.25" customHeight="1">
      <c r="A3" s="126"/>
      <c r="B3" s="126"/>
      <c r="C3" s="126"/>
      <c r="D3" s="126"/>
      <c r="E3" s="127"/>
      <c r="F3" s="28" t="s">
        <v>232</v>
      </c>
      <c r="G3" s="28" t="s">
        <v>1</v>
      </c>
      <c r="H3" s="126"/>
      <c r="I3" s="126"/>
      <c r="J3" s="21" t="s">
        <v>418</v>
      </c>
      <c r="K3" s="21" t="s">
        <v>419</v>
      </c>
      <c r="L3" s="21" t="s">
        <v>420</v>
      </c>
      <c r="M3" s="21" t="s">
        <v>541</v>
      </c>
      <c r="N3" s="126"/>
      <c r="O3" s="20"/>
    </row>
    <row r="4" spans="1:14" ht="15.75">
      <c r="A4" s="124" t="s">
        <v>539</v>
      </c>
      <c r="B4" s="124"/>
      <c r="C4" s="124"/>
      <c r="D4" s="124"/>
      <c r="E4" s="124"/>
      <c r="F4" s="124"/>
      <c r="G4" s="124"/>
      <c r="H4" s="124"/>
      <c r="I4" s="124"/>
      <c r="J4" s="124"/>
      <c r="K4" s="124"/>
      <c r="L4" s="124"/>
      <c r="M4" s="124"/>
      <c r="N4" s="124"/>
    </row>
    <row r="5" spans="1:14" ht="15.75">
      <c r="A5" s="23" t="s">
        <v>233</v>
      </c>
      <c r="B5" s="124" t="s">
        <v>359</v>
      </c>
      <c r="C5" s="124"/>
      <c r="D5" s="124"/>
      <c r="E5" s="124"/>
      <c r="F5" s="124"/>
      <c r="G5" s="124"/>
      <c r="H5" s="124"/>
      <c r="I5" s="124"/>
      <c r="J5" s="124"/>
      <c r="K5" s="124"/>
      <c r="L5" s="124"/>
      <c r="M5" s="124"/>
      <c r="N5" s="124"/>
    </row>
    <row r="6" spans="1:14" ht="15.75">
      <c r="A6" s="23" t="s">
        <v>234</v>
      </c>
      <c r="B6" s="124" t="s">
        <v>360</v>
      </c>
      <c r="C6" s="124"/>
      <c r="D6" s="124"/>
      <c r="E6" s="124"/>
      <c r="F6" s="124"/>
      <c r="G6" s="124"/>
      <c r="H6" s="124"/>
      <c r="I6" s="124"/>
      <c r="J6" s="124"/>
      <c r="K6" s="124"/>
      <c r="L6" s="124"/>
      <c r="M6" s="124"/>
      <c r="N6" s="124"/>
    </row>
    <row r="7" spans="1:14" ht="15.75">
      <c r="A7" s="23" t="s">
        <v>235</v>
      </c>
      <c r="B7" s="124" t="s">
        <v>361</v>
      </c>
      <c r="C7" s="124"/>
      <c r="D7" s="124"/>
      <c r="E7" s="124"/>
      <c r="F7" s="124"/>
      <c r="G7" s="124"/>
      <c r="H7" s="124"/>
      <c r="I7" s="124"/>
      <c r="J7" s="124"/>
      <c r="K7" s="124"/>
      <c r="L7" s="124"/>
      <c r="M7" s="124"/>
      <c r="N7" s="124"/>
    </row>
    <row r="8" spans="1:15" s="32" customFormat="1" ht="31.5">
      <c r="A8" s="21">
        <v>1</v>
      </c>
      <c r="B8" s="21" t="s">
        <v>163</v>
      </c>
      <c r="C8" s="21" t="s">
        <v>7</v>
      </c>
      <c r="D8" s="21" t="s">
        <v>164</v>
      </c>
      <c r="E8" s="28">
        <v>0.24</v>
      </c>
      <c r="F8" s="28"/>
      <c r="G8" s="28">
        <v>0.24</v>
      </c>
      <c r="H8" s="21" t="s">
        <v>25</v>
      </c>
      <c r="I8" s="21" t="s">
        <v>165</v>
      </c>
      <c r="J8" s="21"/>
      <c r="K8" s="21"/>
      <c r="L8" s="21"/>
      <c r="M8" s="21" t="s">
        <v>421</v>
      </c>
      <c r="N8" s="21" t="s">
        <v>424</v>
      </c>
      <c r="O8" s="20"/>
    </row>
    <row r="9" spans="1:15" s="32" customFormat="1" ht="31.5">
      <c r="A9" s="21">
        <v>2</v>
      </c>
      <c r="B9" s="21" t="s">
        <v>126</v>
      </c>
      <c r="C9" s="21" t="s">
        <v>6</v>
      </c>
      <c r="D9" s="21" t="s">
        <v>44</v>
      </c>
      <c r="E9" s="28">
        <v>0.5</v>
      </c>
      <c r="F9" s="28"/>
      <c r="G9" s="28">
        <v>0.5</v>
      </c>
      <c r="H9" s="21" t="s">
        <v>77</v>
      </c>
      <c r="I9" s="21" t="s">
        <v>127</v>
      </c>
      <c r="J9" s="21"/>
      <c r="K9" s="21"/>
      <c r="L9" s="21"/>
      <c r="M9" s="21" t="s">
        <v>421</v>
      </c>
      <c r="N9" s="21" t="s">
        <v>424</v>
      </c>
      <c r="O9" s="20"/>
    </row>
    <row r="10" spans="1:15" s="53" customFormat="1" ht="31.5">
      <c r="A10" s="49">
        <v>3</v>
      </c>
      <c r="B10" s="49" t="s">
        <v>129</v>
      </c>
      <c r="C10" s="49" t="s">
        <v>4</v>
      </c>
      <c r="D10" s="49" t="s">
        <v>44</v>
      </c>
      <c r="E10" s="50">
        <f>122*0.0017</f>
        <v>0.2074</v>
      </c>
      <c r="F10" s="50"/>
      <c r="G10" s="50">
        <f>122*0.0017</f>
        <v>0.2074</v>
      </c>
      <c r="H10" s="49" t="s">
        <v>37</v>
      </c>
      <c r="I10" s="49" t="s">
        <v>130</v>
      </c>
      <c r="J10" s="49" t="s">
        <v>421</v>
      </c>
      <c r="K10" s="49"/>
      <c r="L10" s="49"/>
      <c r="M10" s="49"/>
      <c r="N10" s="51" t="s">
        <v>424</v>
      </c>
      <c r="O10" s="52"/>
    </row>
    <row r="11" spans="1:15" s="32" customFormat="1" ht="63">
      <c r="A11" s="21">
        <v>4</v>
      </c>
      <c r="B11" s="21" t="s">
        <v>131</v>
      </c>
      <c r="C11" s="21" t="s">
        <v>4</v>
      </c>
      <c r="D11" s="21" t="s">
        <v>44</v>
      </c>
      <c r="E11" s="28">
        <v>0.4083</v>
      </c>
      <c r="F11" s="28"/>
      <c r="G11" s="28">
        <v>0.4083</v>
      </c>
      <c r="H11" s="21" t="s">
        <v>21</v>
      </c>
      <c r="I11" s="21" t="s">
        <v>132</v>
      </c>
      <c r="J11" s="21"/>
      <c r="K11" s="21"/>
      <c r="L11" s="21"/>
      <c r="M11" s="21" t="s">
        <v>421</v>
      </c>
      <c r="N11" s="21" t="s">
        <v>424</v>
      </c>
      <c r="O11" s="20"/>
    </row>
    <row r="12" spans="1:15" s="32" customFormat="1" ht="47.25">
      <c r="A12" s="21">
        <v>5</v>
      </c>
      <c r="B12" s="21" t="s">
        <v>145</v>
      </c>
      <c r="C12" s="21" t="s">
        <v>13</v>
      </c>
      <c r="D12" s="21" t="s">
        <v>14</v>
      </c>
      <c r="E12" s="28">
        <v>11.1</v>
      </c>
      <c r="F12" s="28"/>
      <c r="G12" s="28">
        <v>11.1</v>
      </c>
      <c r="H12" s="21" t="s">
        <v>58</v>
      </c>
      <c r="I12" s="21" t="s">
        <v>146</v>
      </c>
      <c r="J12" s="21"/>
      <c r="K12" s="21"/>
      <c r="L12" s="21"/>
      <c r="M12" s="21" t="s">
        <v>421</v>
      </c>
      <c r="N12" s="21" t="s">
        <v>424</v>
      </c>
      <c r="O12" s="20"/>
    </row>
    <row r="13" spans="1:15" s="32" customFormat="1" ht="78.75">
      <c r="A13" s="21">
        <v>6</v>
      </c>
      <c r="B13" s="21" t="s">
        <v>147</v>
      </c>
      <c r="C13" s="21" t="s">
        <v>13</v>
      </c>
      <c r="D13" s="21" t="s">
        <v>14</v>
      </c>
      <c r="E13" s="28">
        <v>21.11</v>
      </c>
      <c r="F13" s="28"/>
      <c r="G13" s="28">
        <v>21.11</v>
      </c>
      <c r="H13" s="21" t="s">
        <v>148</v>
      </c>
      <c r="I13" s="21" t="s">
        <v>149</v>
      </c>
      <c r="J13" s="21" t="s">
        <v>421</v>
      </c>
      <c r="K13" s="21"/>
      <c r="L13" s="21"/>
      <c r="M13" s="21"/>
      <c r="N13" s="3" t="s">
        <v>422</v>
      </c>
      <c r="O13" s="20"/>
    </row>
    <row r="14" spans="1:15" s="32" customFormat="1" ht="47.25">
      <c r="A14" s="21">
        <v>7</v>
      </c>
      <c r="B14" s="21" t="s">
        <v>152</v>
      </c>
      <c r="C14" s="21" t="s">
        <v>13</v>
      </c>
      <c r="D14" s="21" t="s">
        <v>14</v>
      </c>
      <c r="E14" s="28">
        <f>1.15*30/10</f>
        <v>3.45</v>
      </c>
      <c r="F14" s="28"/>
      <c r="G14" s="28">
        <v>3.45</v>
      </c>
      <c r="H14" s="21" t="s">
        <v>153</v>
      </c>
      <c r="I14" s="21" t="s">
        <v>154</v>
      </c>
      <c r="J14" s="21" t="s">
        <v>421</v>
      </c>
      <c r="K14" s="21"/>
      <c r="L14" s="21"/>
      <c r="M14" s="21"/>
      <c r="N14" s="3" t="s">
        <v>422</v>
      </c>
      <c r="O14" s="20"/>
    </row>
    <row r="15" spans="1:15" s="32" customFormat="1" ht="63">
      <c r="A15" s="21">
        <v>8</v>
      </c>
      <c r="B15" s="21" t="s">
        <v>155</v>
      </c>
      <c r="C15" s="21" t="s">
        <v>13</v>
      </c>
      <c r="D15" s="21" t="s">
        <v>14</v>
      </c>
      <c r="E15" s="28">
        <v>5.3</v>
      </c>
      <c r="F15" s="28"/>
      <c r="G15" s="28">
        <v>3.45</v>
      </c>
      <c r="H15" s="21" t="s">
        <v>156</v>
      </c>
      <c r="I15" s="21" t="s">
        <v>157</v>
      </c>
      <c r="J15" s="21" t="s">
        <v>421</v>
      </c>
      <c r="K15" s="21"/>
      <c r="L15" s="21"/>
      <c r="M15" s="21"/>
      <c r="N15" s="3" t="s">
        <v>422</v>
      </c>
      <c r="O15" s="20"/>
    </row>
    <row r="16" spans="1:15" s="32" customFormat="1" ht="31.5">
      <c r="A16" s="21">
        <v>9</v>
      </c>
      <c r="B16" s="21" t="s">
        <v>166</v>
      </c>
      <c r="C16" s="21" t="s">
        <v>7</v>
      </c>
      <c r="D16" s="21" t="s">
        <v>44</v>
      </c>
      <c r="E16" s="28">
        <v>0.85</v>
      </c>
      <c r="F16" s="28"/>
      <c r="G16" s="28">
        <f>E16</f>
        <v>0.85</v>
      </c>
      <c r="H16" s="21" t="s">
        <v>167</v>
      </c>
      <c r="I16" s="21" t="s">
        <v>168</v>
      </c>
      <c r="J16" s="21" t="s">
        <v>421</v>
      </c>
      <c r="K16" s="21"/>
      <c r="L16" s="21"/>
      <c r="M16" s="21"/>
      <c r="N16" s="3" t="s">
        <v>422</v>
      </c>
      <c r="O16" s="20"/>
    </row>
    <row r="17" spans="1:15" s="32" customFormat="1" ht="47.25">
      <c r="A17" s="21">
        <v>10</v>
      </c>
      <c r="B17" s="21" t="s">
        <v>173</v>
      </c>
      <c r="C17" s="21" t="s">
        <v>7</v>
      </c>
      <c r="D17" s="21" t="s">
        <v>44</v>
      </c>
      <c r="E17" s="28">
        <v>0.03</v>
      </c>
      <c r="F17" s="28"/>
      <c r="G17" s="28">
        <v>0.03</v>
      </c>
      <c r="H17" s="21" t="s">
        <v>25</v>
      </c>
      <c r="I17" s="21" t="s">
        <v>174</v>
      </c>
      <c r="J17" s="21"/>
      <c r="K17" s="21"/>
      <c r="L17" s="21" t="s">
        <v>421</v>
      </c>
      <c r="M17" s="21"/>
      <c r="N17" s="21" t="s">
        <v>424</v>
      </c>
      <c r="O17" s="20"/>
    </row>
    <row r="18" spans="1:15" s="32" customFormat="1" ht="63">
      <c r="A18" s="21">
        <v>11</v>
      </c>
      <c r="B18" s="21" t="s">
        <v>136</v>
      </c>
      <c r="C18" s="21" t="s">
        <v>137</v>
      </c>
      <c r="D18" s="21" t="s">
        <v>138</v>
      </c>
      <c r="E18" s="28">
        <v>0.48</v>
      </c>
      <c r="F18" s="28"/>
      <c r="G18" s="28">
        <v>0.48</v>
      </c>
      <c r="H18" s="21" t="s">
        <v>139</v>
      </c>
      <c r="I18" s="21" t="s">
        <v>140</v>
      </c>
      <c r="J18" s="21" t="s">
        <v>421</v>
      </c>
      <c r="K18" s="21"/>
      <c r="L18" s="21"/>
      <c r="M18" s="21"/>
      <c r="N18" s="3" t="s">
        <v>422</v>
      </c>
      <c r="O18" s="20"/>
    </row>
    <row r="19" spans="1:15" s="32" customFormat="1" ht="94.5">
      <c r="A19" s="21">
        <v>12</v>
      </c>
      <c r="B19" s="21" t="s">
        <v>150</v>
      </c>
      <c r="C19" s="21" t="s">
        <v>13</v>
      </c>
      <c r="D19" s="21" t="s">
        <v>14</v>
      </c>
      <c r="E19" s="28">
        <v>5.55</v>
      </c>
      <c r="F19" s="28"/>
      <c r="G19" s="28">
        <v>5.55</v>
      </c>
      <c r="H19" s="21" t="s">
        <v>151</v>
      </c>
      <c r="I19" s="21" t="s">
        <v>236</v>
      </c>
      <c r="J19" s="21" t="s">
        <v>421</v>
      </c>
      <c r="K19" s="21"/>
      <c r="L19" s="21"/>
      <c r="M19" s="21"/>
      <c r="N19" s="3" t="s">
        <v>422</v>
      </c>
      <c r="O19" s="20"/>
    </row>
    <row r="20" spans="1:15" s="32" customFormat="1" ht="63">
      <c r="A20" s="21">
        <v>13</v>
      </c>
      <c r="B20" s="21" t="s">
        <v>175</v>
      </c>
      <c r="C20" s="21" t="s">
        <v>4</v>
      </c>
      <c r="D20" s="21" t="s">
        <v>12</v>
      </c>
      <c r="E20" s="28">
        <f>1024*4/10000</f>
        <v>0.4096</v>
      </c>
      <c r="F20" s="28"/>
      <c r="G20" s="28">
        <v>0.41</v>
      </c>
      <c r="H20" s="21" t="s">
        <v>176</v>
      </c>
      <c r="I20" s="21" t="s">
        <v>177</v>
      </c>
      <c r="J20" s="21"/>
      <c r="K20" s="21"/>
      <c r="L20" s="21"/>
      <c r="M20" s="21" t="s">
        <v>421</v>
      </c>
      <c r="N20" s="21" t="s">
        <v>424</v>
      </c>
      <c r="O20" s="20"/>
    </row>
    <row r="21" spans="1:15" s="32" customFormat="1" ht="47.25">
      <c r="A21" s="21">
        <v>14</v>
      </c>
      <c r="B21" s="21" t="s">
        <v>178</v>
      </c>
      <c r="C21" s="21" t="s">
        <v>7</v>
      </c>
      <c r="D21" s="21" t="s">
        <v>12</v>
      </c>
      <c r="E21" s="28">
        <v>2.1</v>
      </c>
      <c r="F21" s="28"/>
      <c r="G21" s="28">
        <v>2.1</v>
      </c>
      <c r="H21" s="21" t="s">
        <v>176</v>
      </c>
      <c r="I21" s="21" t="s">
        <v>179</v>
      </c>
      <c r="J21" s="21"/>
      <c r="K21" s="21"/>
      <c r="L21" s="21"/>
      <c r="M21" s="21" t="s">
        <v>421</v>
      </c>
      <c r="N21" s="21" t="s">
        <v>424</v>
      </c>
      <c r="O21" s="20"/>
    </row>
    <row r="22" spans="1:15" s="32" customFormat="1" ht="47.25">
      <c r="A22" s="21">
        <v>15</v>
      </c>
      <c r="B22" s="21" t="s">
        <v>180</v>
      </c>
      <c r="C22" s="21" t="s">
        <v>7</v>
      </c>
      <c r="D22" s="21" t="s">
        <v>12</v>
      </c>
      <c r="E22" s="28">
        <v>3.7</v>
      </c>
      <c r="F22" s="28"/>
      <c r="G22" s="28">
        <v>3.7</v>
      </c>
      <c r="H22" s="21" t="s">
        <v>181</v>
      </c>
      <c r="I22" s="21" t="s">
        <v>182</v>
      </c>
      <c r="J22" s="21"/>
      <c r="K22" s="21"/>
      <c r="L22" s="21" t="s">
        <v>421</v>
      </c>
      <c r="M22" s="21"/>
      <c r="N22" s="3" t="s">
        <v>422</v>
      </c>
      <c r="O22" s="20"/>
    </row>
    <row r="23" spans="1:15" s="32" customFormat="1" ht="47.25">
      <c r="A23" s="21">
        <v>16</v>
      </c>
      <c r="B23" s="21" t="s">
        <v>183</v>
      </c>
      <c r="C23" s="21" t="s">
        <v>7</v>
      </c>
      <c r="D23" s="21" t="s">
        <v>12</v>
      </c>
      <c r="E23" s="28">
        <v>1.05</v>
      </c>
      <c r="F23" s="28"/>
      <c r="G23" s="28">
        <v>1.05</v>
      </c>
      <c r="H23" s="21" t="s">
        <v>20</v>
      </c>
      <c r="I23" s="21" t="s">
        <v>184</v>
      </c>
      <c r="J23" s="21"/>
      <c r="K23" s="21"/>
      <c r="L23" s="21"/>
      <c r="M23" s="21" t="s">
        <v>421</v>
      </c>
      <c r="N23" s="21" t="s">
        <v>424</v>
      </c>
      <c r="O23" s="20"/>
    </row>
    <row r="24" spans="1:15" s="32" customFormat="1" ht="78.75">
      <c r="A24" s="21">
        <v>17</v>
      </c>
      <c r="B24" s="21" t="s">
        <v>344</v>
      </c>
      <c r="C24" s="21" t="s">
        <v>4</v>
      </c>
      <c r="D24" s="21" t="s">
        <v>134</v>
      </c>
      <c r="E24" s="28">
        <f>100*150/10000</f>
        <v>1.5</v>
      </c>
      <c r="F24" s="28"/>
      <c r="G24" s="28">
        <v>0.03</v>
      </c>
      <c r="H24" s="21" t="s">
        <v>345</v>
      </c>
      <c r="I24" s="21" t="s">
        <v>362</v>
      </c>
      <c r="J24" s="21" t="s">
        <v>421</v>
      </c>
      <c r="K24" s="21"/>
      <c r="L24" s="21"/>
      <c r="M24" s="21"/>
      <c r="N24" s="3" t="s">
        <v>422</v>
      </c>
      <c r="O24" s="20"/>
    </row>
    <row r="25" spans="1:15" s="32" customFormat="1" ht="63">
      <c r="A25" s="21">
        <v>18</v>
      </c>
      <c r="B25" s="21" t="s">
        <v>90</v>
      </c>
      <c r="C25" s="21" t="s">
        <v>9</v>
      </c>
      <c r="D25" s="21" t="s">
        <v>23</v>
      </c>
      <c r="E25" s="28">
        <v>0.8</v>
      </c>
      <c r="F25" s="28"/>
      <c r="G25" s="28">
        <v>0.8</v>
      </c>
      <c r="H25" s="21" t="s">
        <v>91</v>
      </c>
      <c r="I25" s="21" t="s">
        <v>92</v>
      </c>
      <c r="J25" s="21" t="s">
        <v>421</v>
      </c>
      <c r="K25" s="21"/>
      <c r="L25" s="21"/>
      <c r="M25" s="21"/>
      <c r="N25" s="3" t="s">
        <v>422</v>
      </c>
      <c r="O25" s="20"/>
    </row>
    <row r="26" spans="1:15" s="32" customFormat="1" ht="47.25">
      <c r="A26" s="21">
        <v>19</v>
      </c>
      <c r="B26" s="21" t="s">
        <v>93</v>
      </c>
      <c r="C26" s="21" t="s">
        <v>6</v>
      </c>
      <c r="D26" s="21" t="s">
        <v>23</v>
      </c>
      <c r="E26" s="28">
        <v>0.6</v>
      </c>
      <c r="F26" s="28"/>
      <c r="G26" s="28">
        <v>0.6</v>
      </c>
      <c r="H26" s="21" t="s">
        <v>25</v>
      </c>
      <c r="I26" s="21" t="s">
        <v>94</v>
      </c>
      <c r="J26" s="21"/>
      <c r="K26" s="21"/>
      <c r="L26" s="21"/>
      <c r="M26" s="21" t="s">
        <v>421</v>
      </c>
      <c r="N26" s="21" t="s">
        <v>424</v>
      </c>
      <c r="O26" s="20"/>
    </row>
    <row r="27" spans="1:15" s="32" customFormat="1" ht="47.25">
      <c r="A27" s="21">
        <v>20</v>
      </c>
      <c r="B27" s="21" t="s">
        <v>95</v>
      </c>
      <c r="C27" s="21" t="s">
        <v>6</v>
      </c>
      <c r="D27" s="21" t="s">
        <v>23</v>
      </c>
      <c r="E27" s="28">
        <v>1.25</v>
      </c>
      <c r="F27" s="28"/>
      <c r="G27" s="28">
        <v>1.25</v>
      </c>
      <c r="H27" s="21" t="s">
        <v>25</v>
      </c>
      <c r="I27" s="21" t="s">
        <v>96</v>
      </c>
      <c r="J27" s="21"/>
      <c r="K27" s="21"/>
      <c r="L27" s="21"/>
      <c r="M27" s="21" t="s">
        <v>421</v>
      </c>
      <c r="N27" s="21" t="s">
        <v>424</v>
      </c>
      <c r="O27" s="20"/>
    </row>
    <row r="28" spans="1:15" s="32" customFormat="1" ht="47.25">
      <c r="A28" s="21">
        <v>21</v>
      </c>
      <c r="B28" s="21" t="s">
        <v>97</v>
      </c>
      <c r="C28" s="21" t="s">
        <v>6</v>
      </c>
      <c r="D28" s="21" t="s">
        <v>23</v>
      </c>
      <c r="E28" s="28">
        <v>0.5</v>
      </c>
      <c r="F28" s="28"/>
      <c r="G28" s="28">
        <v>0.5</v>
      </c>
      <c r="H28" s="21" t="s">
        <v>98</v>
      </c>
      <c r="I28" s="21" t="s">
        <v>99</v>
      </c>
      <c r="J28" s="21"/>
      <c r="K28" s="21"/>
      <c r="L28" s="21"/>
      <c r="M28" s="21" t="s">
        <v>421</v>
      </c>
      <c r="N28" s="21" t="s">
        <v>424</v>
      </c>
      <c r="O28" s="20"/>
    </row>
    <row r="29" spans="1:15" s="32" customFormat="1" ht="63">
      <c r="A29" s="21">
        <v>22</v>
      </c>
      <c r="B29" s="21" t="s">
        <v>100</v>
      </c>
      <c r="C29" s="21" t="s">
        <v>6</v>
      </c>
      <c r="D29" s="21" t="s">
        <v>23</v>
      </c>
      <c r="E29" s="28">
        <v>0.4</v>
      </c>
      <c r="F29" s="28"/>
      <c r="G29" s="28">
        <v>0.4</v>
      </c>
      <c r="H29" s="21" t="s">
        <v>26</v>
      </c>
      <c r="I29" s="21" t="s">
        <v>101</v>
      </c>
      <c r="J29" s="21"/>
      <c r="K29" s="21"/>
      <c r="L29" s="21" t="s">
        <v>421</v>
      </c>
      <c r="M29" s="21"/>
      <c r="N29" s="21" t="s">
        <v>424</v>
      </c>
      <c r="O29" s="20"/>
    </row>
    <row r="30" spans="1:15" s="32" customFormat="1" ht="63">
      <c r="A30" s="21">
        <v>23</v>
      </c>
      <c r="B30" s="21" t="s">
        <v>102</v>
      </c>
      <c r="C30" s="21" t="s">
        <v>4</v>
      </c>
      <c r="D30" s="21" t="s">
        <v>23</v>
      </c>
      <c r="E30" s="28">
        <v>11.27</v>
      </c>
      <c r="F30" s="28"/>
      <c r="G30" s="28">
        <v>11.27</v>
      </c>
      <c r="H30" s="21" t="s">
        <v>103</v>
      </c>
      <c r="I30" s="21" t="s">
        <v>104</v>
      </c>
      <c r="J30" s="21" t="s">
        <v>421</v>
      </c>
      <c r="K30" s="21"/>
      <c r="L30" s="21"/>
      <c r="M30" s="21"/>
      <c r="N30" s="3" t="s">
        <v>422</v>
      </c>
      <c r="O30" s="20"/>
    </row>
    <row r="31" spans="1:15" s="32" customFormat="1" ht="63">
      <c r="A31" s="21">
        <v>24</v>
      </c>
      <c r="B31" s="21" t="s">
        <v>105</v>
      </c>
      <c r="C31" s="21" t="s">
        <v>4</v>
      </c>
      <c r="D31" s="21" t="s">
        <v>23</v>
      </c>
      <c r="E31" s="28">
        <v>2.46</v>
      </c>
      <c r="F31" s="28"/>
      <c r="G31" s="28">
        <v>2.46</v>
      </c>
      <c r="H31" s="21" t="s">
        <v>27</v>
      </c>
      <c r="I31" s="21" t="s">
        <v>106</v>
      </c>
      <c r="J31" s="21" t="s">
        <v>421</v>
      </c>
      <c r="K31" s="21"/>
      <c r="L31" s="21"/>
      <c r="M31" s="21"/>
      <c r="N31" s="3" t="s">
        <v>422</v>
      </c>
      <c r="O31" s="20"/>
    </row>
    <row r="32" spans="1:15" s="32" customFormat="1" ht="63">
      <c r="A32" s="21">
        <v>25</v>
      </c>
      <c r="B32" s="21" t="s">
        <v>107</v>
      </c>
      <c r="C32" s="21" t="s">
        <v>4</v>
      </c>
      <c r="D32" s="21" t="s">
        <v>23</v>
      </c>
      <c r="E32" s="28">
        <v>2.25</v>
      </c>
      <c r="F32" s="28"/>
      <c r="G32" s="28">
        <v>2.25</v>
      </c>
      <c r="H32" s="21" t="s">
        <v>26</v>
      </c>
      <c r="I32" s="21" t="s">
        <v>108</v>
      </c>
      <c r="J32" s="21" t="s">
        <v>421</v>
      </c>
      <c r="K32" s="21"/>
      <c r="L32" s="21"/>
      <c r="M32" s="21"/>
      <c r="N32" s="3" t="s">
        <v>422</v>
      </c>
      <c r="O32" s="20"/>
    </row>
    <row r="33" spans="1:15" s="32" customFormat="1" ht="78.75">
      <c r="A33" s="21">
        <v>26</v>
      </c>
      <c r="B33" s="21" t="s">
        <v>109</v>
      </c>
      <c r="C33" s="21" t="s">
        <v>7</v>
      </c>
      <c r="D33" s="21" t="s">
        <v>23</v>
      </c>
      <c r="E33" s="28">
        <v>2.2</v>
      </c>
      <c r="F33" s="28"/>
      <c r="G33" s="28">
        <f>+E33</f>
        <v>2.2</v>
      </c>
      <c r="H33" s="21" t="str">
        <f>+VLOOKUP(B33,'[1]TONG HOP(update sheet nay)'!$B$13:$AI$123,3,0)</f>
        <v>Kiêu Kỵ</v>
      </c>
      <c r="I33" s="21" t="s">
        <v>110</v>
      </c>
      <c r="J33" s="21"/>
      <c r="K33" s="21"/>
      <c r="L33" s="21" t="s">
        <v>421</v>
      </c>
      <c r="M33" s="21"/>
      <c r="N33" s="3" t="s">
        <v>422</v>
      </c>
      <c r="O33" s="20"/>
    </row>
    <row r="34" spans="1:15" s="32" customFormat="1" ht="63">
      <c r="A34" s="21">
        <v>27</v>
      </c>
      <c r="B34" s="21" t="s">
        <v>111</v>
      </c>
      <c r="C34" s="21" t="s">
        <v>7</v>
      </c>
      <c r="D34" s="21" t="s">
        <v>23</v>
      </c>
      <c r="E34" s="28">
        <f>170/10000</f>
        <v>0.017</v>
      </c>
      <c r="F34" s="28"/>
      <c r="G34" s="28">
        <v>0.02</v>
      </c>
      <c r="H34" s="21" t="str">
        <f>+VLOOKUP(B34,'[1]TONG HOP(update sheet nay)'!$B$13:$AI$123,3,0)</f>
        <v>Đông Dư</v>
      </c>
      <c r="I34" s="21" t="s">
        <v>112</v>
      </c>
      <c r="J34" s="21" t="s">
        <v>421</v>
      </c>
      <c r="K34" s="21"/>
      <c r="L34" s="21"/>
      <c r="M34" s="21"/>
      <c r="N34" s="3" t="s">
        <v>422</v>
      </c>
      <c r="O34" s="20"/>
    </row>
    <row r="35" spans="1:15" s="32" customFormat="1" ht="78.75">
      <c r="A35" s="21">
        <v>28</v>
      </c>
      <c r="B35" s="21" t="s">
        <v>346</v>
      </c>
      <c r="C35" s="21" t="s">
        <v>7</v>
      </c>
      <c r="D35" s="21" t="s">
        <v>23</v>
      </c>
      <c r="E35" s="28">
        <v>0.114</v>
      </c>
      <c r="F35" s="28"/>
      <c r="G35" s="28">
        <v>0.11</v>
      </c>
      <c r="H35" s="21" t="s">
        <v>28</v>
      </c>
      <c r="I35" s="21" t="s">
        <v>347</v>
      </c>
      <c r="J35" s="21"/>
      <c r="K35" s="21"/>
      <c r="L35" s="21"/>
      <c r="M35" s="21" t="s">
        <v>421</v>
      </c>
      <c r="N35" s="21" t="s">
        <v>424</v>
      </c>
      <c r="O35" s="20"/>
    </row>
    <row r="36" spans="1:15" s="32" customFormat="1" ht="63">
      <c r="A36" s="21">
        <v>29</v>
      </c>
      <c r="B36" s="21" t="s">
        <v>348</v>
      </c>
      <c r="C36" s="21" t="s">
        <v>7</v>
      </c>
      <c r="D36" s="21" t="s">
        <v>23</v>
      </c>
      <c r="E36" s="28">
        <v>0.27</v>
      </c>
      <c r="F36" s="28"/>
      <c r="G36" s="28">
        <v>0.27</v>
      </c>
      <c r="H36" s="21" t="str">
        <f>+VLOOKUP(B36,'[1]TONG HOP(update sheet nay)'!$B$13:$AI$123,3,0)</f>
        <v>Kim Lan</v>
      </c>
      <c r="I36" s="21" t="s">
        <v>349</v>
      </c>
      <c r="J36" s="21"/>
      <c r="K36" s="21"/>
      <c r="L36" s="21"/>
      <c r="M36" s="21" t="s">
        <v>421</v>
      </c>
      <c r="N36" s="21" t="s">
        <v>424</v>
      </c>
      <c r="O36" s="20"/>
    </row>
    <row r="37" spans="1:15" s="32" customFormat="1" ht="63">
      <c r="A37" s="21">
        <v>30</v>
      </c>
      <c r="B37" s="21" t="s">
        <v>113</v>
      </c>
      <c r="C37" s="21" t="s">
        <v>7</v>
      </c>
      <c r="D37" s="21" t="s">
        <v>23</v>
      </c>
      <c r="E37" s="28">
        <v>0.31</v>
      </c>
      <c r="F37" s="28"/>
      <c r="G37" s="28">
        <v>0.31</v>
      </c>
      <c r="H37" s="21" t="str">
        <f>+VLOOKUP(B37,'[1]TONG HOP(update sheet nay)'!$B$13:$AI$123,3,0)</f>
        <v>Yên Thường</v>
      </c>
      <c r="I37" s="21" t="s">
        <v>114</v>
      </c>
      <c r="J37" s="21" t="s">
        <v>421</v>
      </c>
      <c r="K37" s="21"/>
      <c r="L37" s="21"/>
      <c r="M37" s="21"/>
      <c r="N37" s="3" t="s">
        <v>422</v>
      </c>
      <c r="O37" s="20"/>
    </row>
    <row r="38" spans="1:15" s="32" customFormat="1" ht="63">
      <c r="A38" s="21">
        <v>31</v>
      </c>
      <c r="B38" s="21" t="s">
        <v>55</v>
      </c>
      <c r="C38" s="21" t="s">
        <v>6</v>
      </c>
      <c r="D38" s="21" t="s">
        <v>56</v>
      </c>
      <c r="E38" s="28">
        <v>5</v>
      </c>
      <c r="F38" s="28"/>
      <c r="G38" s="28">
        <v>5</v>
      </c>
      <c r="H38" s="21" t="s">
        <v>115</v>
      </c>
      <c r="I38" s="21" t="s">
        <v>116</v>
      </c>
      <c r="J38" s="21" t="s">
        <v>421</v>
      </c>
      <c r="K38" s="21"/>
      <c r="L38" s="21"/>
      <c r="M38" s="21"/>
      <c r="N38" s="3" t="s">
        <v>422</v>
      </c>
      <c r="O38" s="20"/>
    </row>
    <row r="39" spans="1:15" s="32" customFormat="1" ht="47.25">
      <c r="A39" s="21">
        <v>32</v>
      </c>
      <c r="B39" s="21" t="s">
        <v>350</v>
      </c>
      <c r="C39" s="21"/>
      <c r="D39" s="21" t="s">
        <v>44</v>
      </c>
      <c r="E39" s="28">
        <v>0.08</v>
      </c>
      <c r="F39" s="28"/>
      <c r="G39" s="28">
        <v>0.08</v>
      </c>
      <c r="H39" s="21" t="s">
        <v>351</v>
      </c>
      <c r="I39" s="21" t="s">
        <v>352</v>
      </c>
      <c r="J39" s="21"/>
      <c r="K39" s="21"/>
      <c r="L39" s="21"/>
      <c r="M39" s="21" t="s">
        <v>421</v>
      </c>
      <c r="N39" s="21" t="s">
        <v>424</v>
      </c>
      <c r="O39" s="20"/>
    </row>
    <row r="40" spans="1:15" s="32" customFormat="1" ht="78.75">
      <c r="A40" s="21">
        <v>33</v>
      </c>
      <c r="B40" s="21" t="s">
        <v>117</v>
      </c>
      <c r="C40" s="21" t="s">
        <v>4</v>
      </c>
      <c r="D40" s="21" t="s">
        <v>12</v>
      </c>
      <c r="E40" s="28">
        <v>0.3302</v>
      </c>
      <c r="F40" s="28"/>
      <c r="G40" s="28">
        <v>0.33</v>
      </c>
      <c r="H40" s="21" t="s">
        <v>59</v>
      </c>
      <c r="I40" s="21" t="s">
        <v>118</v>
      </c>
      <c r="J40" s="21"/>
      <c r="K40" s="21"/>
      <c r="L40" s="21"/>
      <c r="M40" s="21" t="s">
        <v>421</v>
      </c>
      <c r="N40" s="21" t="s">
        <v>424</v>
      </c>
      <c r="O40" s="20"/>
    </row>
    <row r="41" spans="1:15" s="32" customFormat="1" ht="63">
      <c r="A41" s="21">
        <v>34</v>
      </c>
      <c r="B41" s="21" t="s">
        <v>121</v>
      </c>
      <c r="C41" s="21" t="s">
        <v>7</v>
      </c>
      <c r="D41" s="21" t="s">
        <v>23</v>
      </c>
      <c r="E41" s="28">
        <v>3.4</v>
      </c>
      <c r="F41" s="28"/>
      <c r="G41" s="28">
        <v>3.4</v>
      </c>
      <c r="H41" s="21" t="s">
        <v>17</v>
      </c>
      <c r="I41" s="21" t="s">
        <v>122</v>
      </c>
      <c r="J41" s="21"/>
      <c r="K41" s="21"/>
      <c r="L41" s="21" t="s">
        <v>421</v>
      </c>
      <c r="M41" s="21"/>
      <c r="N41" s="21" t="s">
        <v>424</v>
      </c>
      <c r="O41" s="20"/>
    </row>
    <row r="42" spans="1:15" s="32" customFormat="1" ht="63">
      <c r="A42" s="21">
        <v>35</v>
      </c>
      <c r="B42" s="21" t="s">
        <v>123</v>
      </c>
      <c r="C42" s="21" t="s">
        <v>7</v>
      </c>
      <c r="D42" s="21" t="s">
        <v>23</v>
      </c>
      <c r="E42" s="28">
        <v>1.2</v>
      </c>
      <c r="F42" s="28"/>
      <c r="G42" s="28">
        <f>E42</f>
        <v>1.2</v>
      </c>
      <c r="H42" s="21" t="s">
        <v>17</v>
      </c>
      <c r="I42" s="21" t="s">
        <v>124</v>
      </c>
      <c r="J42" s="21"/>
      <c r="K42" s="21"/>
      <c r="L42" s="21" t="s">
        <v>421</v>
      </c>
      <c r="M42" s="21"/>
      <c r="N42" s="21" t="s">
        <v>424</v>
      </c>
      <c r="O42" s="20"/>
    </row>
    <row r="43" spans="1:15" s="32" customFormat="1" ht="94.5">
      <c r="A43" s="21">
        <v>36</v>
      </c>
      <c r="B43" s="21" t="s">
        <v>54</v>
      </c>
      <c r="C43" s="21" t="s">
        <v>6</v>
      </c>
      <c r="D43" s="21" t="s">
        <v>23</v>
      </c>
      <c r="E43" s="28">
        <v>1.63</v>
      </c>
      <c r="F43" s="28"/>
      <c r="G43" s="28">
        <v>1.63</v>
      </c>
      <c r="H43" s="21" t="s">
        <v>21</v>
      </c>
      <c r="I43" s="21" t="s">
        <v>363</v>
      </c>
      <c r="J43" s="21" t="s">
        <v>421</v>
      </c>
      <c r="K43" s="21"/>
      <c r="L43" s="21"/>
      <c r="M43" s="21"/>
      <c r="N43" s="3" t="s">
        <v>422</v>
      </c>
      <c r="O43" s="20"/>
    </row>
    <row r="44" spans="1:15" s="32" customFormat="1" ht="126">
      <c r="A44" s="21">
        <v>37</v>
      </c>
      <c r="B44" s="21" t="s">
        <v>247</v>
      </c>
      <c r="C44" s="21" t="s">
        <v>7</v>
      </c>
      <c r="D44" s="21" t="s">
        <v>12</v>
      </c>
      <c r="E44" s="28">
        <v>0.44</v>
      </c>
      <c r="F44" s="28"/>
      <c r="G44" s="28">
        <v>0.44</v>
      </c>
      <c r="H44" s="21" t="s">
        <v>61</v>
      </c>
      <c r="I44" s="21" t="s">
        <v>365</v>
      </c>
      <c r="J44" s="21" t="s">
        <v>421</v>
      </c>
      <c r="K44" s="21"/>
      <c r="L44" s="21"/>
      <c r="M44" s="21"/>
      <c r="N44" s="3" t="s">
        <v>422</v>
      </c>
      <c r="O44" s="20"/>
    </row>
    <row r="45" spans="1:15" s="32" customFormat="1" ht="157.5">
      <c r="A45" s="21">
        <v>38</v>
      </c>
      <c r="B45" s="21" t="s">
        <v>36</v>
      </c>
      <c r="C45" s="21" t="s">
        <v>4</v>
      </c>
      <c r="D45" s="21" t="s">
        <v>23</v>
      </c>
      <c r="E45" s="28">
        <v>0.58</v>
      </c>
      <c r="F45" s="28"/>
      <c r="G45" s="28">
        <v>0.58</v>
      </c>
      <c r="H45" s="21" t="s">
        <v>37</v>
      </c>
      <c r="I45" s="21" t="s">
        <v>241</v>
      </c>
      <c r="J45" s="21" t="s">
        <v>421</v>
      </c>
      <c r="K45" s="21"/>
      <c r="L45" s="21"/>
      <c r="M45" s="21"/>
      <c r="N45" s="3" t="s">
        <v>422</v>
      </c>
      <c r="O45" s="20"/>
    </row>
    <row r="46" spans="1:15" s="32" customFormat="1" ht="94.5">
      <c r="A46" s="21">
        <v>39</v>
      </c>
      <c r="B46" s="21" t="s">
        <v>67</v>
      </c>
      <c r="C46" s="21" t="s">
        <v>22</v>
      </c>
      <c r="D46" s="21" t="s">
        <v>38</v>
      </c>
      <c r="E46" s="28">
        <v>11.2</v>
      </c>
      <c r="F46" s="28"/>
      <c r="G46" s="28">
        <v>11.2</v>
      </c>
      <c r="H46" s="21" t="s">
        <v>40</v>
      </c>
      <c r="I46" s="21" t="s">
        <v>366</v>
      </c>
      <c r="J46" s="21" t="s">
        <v>421</v>
      </c>
      <c r="K46" s="21"/>
      <c r="L46" s="21"/>
      <c r="M46" s="21"/>
      <c r="N46" s="3" t="s">
        <v>422</v>
      </c>
      <c r="O46" s="20"/>
    </row>
    <row r="47" spans="1:15" s="32" customFormat="1" ht="110.25">
      <c r="A47" s="21">
        <v>40</v>
      </c>
      <c r="B47" s="21" t="s">
        <v>43</v>
      </c>
      <c r="C47" s="21" t="s">
        <v>7</v>
      </c>
      <c r="D47" s="21" t="s">
        <v>23</v>
      </c>
      <c r="E47" s="28">
        <v>1</v>
      </c>
      <c r="F47" s="28"/>
      <c r="G47" s="28">
        <v>1</v>
      </c>
      <c r="H47" s="21" t="s">
        <v>367</v>
      </c>
      <c r="I47" s="21" t="s">
        <v>368</v>
      </c>
      <c r="J47" s="21" t="s">
        <v>421</v>
      </c>
      <c r="K47" s="21"/>
      <c r="L47" s="21"/>
      <c r="M47" s="21"/>
      <c r="N47" s="3" t="s">
        <v>422</v>
      </c>
      <c r="O47" s="20"/>
    </row>
    <row r="48" spans="1:15" s="32" customFormat="1" ht="110.25">
      <c r="A48" s="21">
        <v>41</v>
      </c>
      <c r="B48" s="21" t="s">
        <v>353</v>
      </c>
      <c r="C48" s="21" t="s">
        <v>7</v>
      </c>
      <c r="D48" s="21" t="s">
        <v>44</v>
      </c>
      <c r="E48" s="28">
        <v>3.9</v>
      </c>
      <c r="F48" s="28"/>
      <c r="G48" s="28">
        <v>3.9</v>
      </c>
      <c r="H48" s="21" t="s">
        <v>20</v>
      </c>
      <c r="I48" s="21" t="s">
        <v>369</v>
      </c>
      <c r="J48" s="21" t="s">
        <v>421</v>
      </c>
      <c r="K48" s="21"/>
      <c r="L48" s="21"/>
      <c r="M48" s="21"/>
      <c r="N48" s="3" t="s">
        <v>422</v>
      </c>
      <c r="O48" s="20"/>
    </row>
    <row r="49" spans="1:15" s="32" customFormat="1" ht="126">
      <c r="A49" s="21">
        <v>42</v>
      </c>
      <c r="B49" s="21" t="s">
        <v>46</v>
      </c>
      <c r="C49" s="21" t="s">
        <v>7</v>
      </c>
      <c r="D49" s="21" t="s">
        <v>44</v>
      </c>
      <c r="E49" s="28">
        <v>0.75</v>
      </c>
      <c r="F49" s="28"/>
      <c r="G49" s="28">
        <v>0.75</v>
      </c>
      <c r="H49" s="21" t="s">
        <v>47</v>
      </c>
      <c r="I49" s="21" t="s">
        <v>370</v>
      </c>
      <c r="J49" s="21"/>
      <c r="K49" s="21" t="s">
        <v>421</v>
      </c>
      <c r="L49" s="21"/>
      <c r="M49" s="21"/>
      <c r="N49" s="3" t="s">
        <v>422</v>
      </c>
      <c r="O49" s="20"/>
    </row>
    <row r="50" spans="1:15" s="32" customFormat="1" ht="126">
      <c r="A50" s="21">
        <v>43</v>
      </c>
      <c r="B50" s="21" t="s">
        <v>48</v>
      </c>
      <c r="C50" s="21" t="s">
        <v>7</v>
      </c>
      <c r="D50" s="21" t="s">
        <v>44</v>
      </c>
      <c r="E50" s="28">
        <v>0.62</v>
      </c>
      <c r="F50" s="28"/>
      <c r="G50" s="28">
        <v>0.62</v>
      </c>
      <c r="H50" s="21" t="s">
        <v>47</v>
      </c>
      <c r="I50" s="21" t="s">
        <v>242</v>
      </c>
      <c r="J50" s="21"/>
      <c r="K50" s="21" t="s">
        <v>421</v>
      </c>
      <c r="L50" s="21"/>
      <c r="M50" s="21"/>
      <c r="N50" s="3" t="s">
        <v>422</v>
      </c>
      <c r="O50" s="20"/>
    </row>
    <row r="51" spans="1:15" s="32" customFormat="1" ht="126">
      <c r="A51" s="21">
        <v>44</v>
      </c>
      <c r="B51" s="21" t="s">
        <v>49</v>
      </c>
      <c r="C51" s="21" t="s">
        <v>7</v>
      </c>
      <c r="D51" s="21" t="s">
        <v>44</v>
      </c>
      <c r="E51" s="28">
        <v>0.85</v>
      </c>
      <c r="F51" s="28"/>
      <c r="G51" s="28">
        <v>0.85</v>
      </c>
      <c r="H51" s="21" t="s">
        <v>47</v>
      </c>
      <c r="I51" s="21" t="s">
        <v>243</v>
      </c>
      <c r="J51" s="21"/>
      <c r="K51" s="21" t="s">
        <v>421</v>
      </c>
      <c r="L51" s="21"/>
      <c r="M51" s="21"/>
      <c r="N51" s="3" t="s">
        <v>422</v>
      </c>
      <c r="O51" s="20"/>
    </row>
    <row r="52" spans="1:15" s="32" customFormat="1" ht="110.25">
      <c r="A52" s="21">
        <v>45</v>
      </c>
      <c r="B52" s="21" t="s">
        <v>354</v>
      </c>
      <c r="C52" s="21" t="s">
        <v>6</v>
      </c>
      <c r="D52" s="21" t="s">
        <v>23</v>
      </c>
      <c r="E52" s="28">
        <v>1.8</v>
      </c>
      <c r="F52" s="28"/>
      <c r="G52" s="28">
        <v>1.8</v>
      </c>
      <c r="H52" s="21" t="s">
        <v>21</v>
      </c>
      <c r="I52" s="21" t="s">
        <v>371</v>
      </c>
      <c r="J52" s="21" t="s">
        <v>421</v>
      </c>
      <c r="K52" s="21"/>
      <c r="L52" s="21"/>
      <c r="M52" s="21"/>
      <c r="N52" s="3" t="s">
        <v>422</v>
      </c>
      <c r="O52" s="20"/>
    </row>
    <row r="53" spans="1:15" s="32" customFormat="1" ht="63">
      <c r="A53" s="21">
        <v>46</v>
      </c>
      <c r="B53" s="21" t="s">
        <v>57</v>
      </c>
      <c r="C53" s="21" t="s">
        <v>8</v>
      </c>
      <c r="D53" s="21" t="s">
        <v>44</v>
      </c>
      <c r="E53" s="28">
        <v>1</v>
      </c>
      <c r="F53" s="28"/>
      <c r="G53" s="28">
        <v>1</v>
      </c>
      <c r="H53" s="21" t="s">
        <v>58</v>
      </c>
      <c r="I53" s="21" t="s">
        <v>244</v>
      </c>
      <c r="J53" s="21"/>
      <c r="K53" s="21"/>
      <c r="L53" s="21" t="s">
        <v>421</v>
      </c>
      <c r="M53" s="21"/>
      <c r="N53" s="3" t="s">
        <v>422</v>
      </c>
      <c r="O53" s="20"/>
    </row>
    <row r="54" spans="1:15" s="32" customFormat="1" ht="126">
      <c r="A54" s="21">
        <v>47</v>
      </c>
      <c r="B54" s="21" t="s">
        <v>60</v>
      </c>
      <c r="C54" s="21" t="s">
        <v>4</v>
      </c>
      <c r="D54" s="21" t="s">
        <v>12</v>
      </c>
      <c r="E54" s="28">
        <v>0.2565</v>
      </c>
      <c r="F54" s="28"/>
      <c r="G54" s="28">
        <v>0.2565</v>
      </c>
      <c r="H54" s="21" t="s">
        <v>59</v>
      </c>
      <c r="I54" s="21" t="s">
        <v>245</v>
      </c>
      <c r="J54" s="21" t="s">
        <v>421</v>
      </c>
      <c r="K54" s="21"/>
      <c r="L54" s="21"/>
      <c r="M54" s="21"/>
      <c r="N54" s="3" t="s">
        <v>422</v>
      </c>
      <c r="O54" s="20"/>
    </row>
    <row r="55" spans="1:14" s="34" customFormat="1" ht="15.75">
      <c r="A55" s="125" t="s">
        <v>400</v>
      </c>
      <c r="B55" s="125"/>
      <c r="C55" s="22"/>
      <c r="D55" s="22"/>
      <c r="E55" s="29">
        <f>SUM(E8:E54)</f>
        <v>114.463</v>
      </c>
      <c r="F55" s="29">
        <f>SUM(F8:F54)</f>
        <v>0</v>
      </c>
      <c r="G55" s="29">
        <f>SUM(G8:G54)</f>
        <v>111.14219999999999</v>
      </c>
      <c r="H55" s="22"/>
      <c r="I55" s="22"/>
      <c r="J55" s="22">
        <f>COUNTA(J8:J54)</f>
        <v>23</v>
      </c>
      <c r="K55" s="22">
        <f>COUNTA(K8:K54)</f>
        <v>3</v>
      </c>
      <c r="L55" s="22">
        <f>COUNTA(L8:L54)</f>
        <v>7</v>
      </c>
      <c r="M55" s="22">
        <f>COUNTA(M8:M54)</f>
        <v>14</v>
      </c>
      <c r="N55" s="22"/>
    </row>
    <row r="56" spans="1:14" s="34" customFormat="1" ht="15.75">
      <c r="A56" s="125" t="s">
        <v>400</v>
      </c>
      <c r="B56" s="125"/>
      <c r="C56" s="22"/>
      <c r="D56" s="22"/>
      <c r="E56" s="29"/>
      <c r="F56" s="29"/>
      <c r="G56" s="29"/>
      <c r="H56" s="22"/>
      <c r="I56" s="22"/>
      <c r="J56" s="29">
        <f>E54+E52+E48+E47+E46+E45+E44+E43+E38+E37+E34+E32+E31+E30+E25+E24+E19+E18+E16+E15+E14+E13+E10</f>
        <v>81.3609</v>
      </c>
      <c r="K56" s="29">
        <f>E51+E50+E49</f>
        <v>2.2199999999999998</v>
      </c>
      <c r="L56" s="29">
        <f>E53+E42+E41+E33+E29+E22+E17</f>
        <v>11.929999999999998</v>
      </c>
      <c r="M56" s="29">
        <f>E40+E39+E36+E35+E28+E27+E26+E23+E21+E20+E12+E11+E9+E8</f>
        <v>18.952099999999998</v>
      </c>
      <c r="N56" s="29">
        <f>SUM(J56:M56)</f>
        <v>114.463</v>
      </c>
    </row>
    <row r="57" spans="1:14" s="35" customFormat="1" ht="15.75">
      <c r="A57" s="23" t="s">
        <v>237</v>
      </c>
      <c r="B57" s="124" t="s">
        <v>250</v>
      </c>
      <c r="C57" s="124"/>
      <c r="D57" s="124"/>
      <c r="E57" s="124"/>
      <c r="F57" s="124"/>
      <c r="G57" s="124"/>
      <c r="H57" s="124"/>
      <c r="I57" s="124"/>
      <c r="J57" s="23"/>
      <c r="K57" s="23"/>
      <c r="L57" s="23"/>
      <c r="M57" s="23"/>
      <c r="N57" s="23"/>
    </row>
    <row r="58" spans="1:16" s="32" customFormat="1" ht="78.75">
      <c r="A58" s="21">
        <v>48</v>
      </c>
      <c r="B58" s="21" t="s">
        <v>259</v>
      </c>
      <c r="C58" s="21" t="s">
        <v>4</v>
      </c>
      <c r="D58" s="21" t="s">
        <v>134</v>
      </c>
      <c r="E58" s="28">
        <v>2.4</v>
      </c>
      <c r="F58" s="28"/>
      <c r="G58" s="28">
        <f>+E58</f>
        <v>2.4</v>
      </c>
      <c r="H58" s="21" t="s">
        <v>260</v>
      </c>
      <c r="I58" s="21" t="s">
        <v>261</v>
      </c>
      <c r="J58" s="21"/>
      <c r="K58" s="21"/>
      <c r="L58" s="21"/>
      <c r="M58" s="21" t="s">
        <v>421</v>
      </c>
      <c r="N58" s="21" t="s">
        <v>424</v>
      </c>
      <c r="O58" s="20"/>
      <c r="P58" s="33"/>
    </row>
    <row r="59" spans="1:15" s="32" customFormat="1" ht="47.25">
      <c r="A59" s="21">
        <v>49</v>
      </c>
      <c r="B59" s="21" t="s">
        <v>288</v>
      </c>
      <c r="C59" s="21" t="s">
        <v>6</v>
      </c>
      <c r="D59" s="21" t="s">
        <v>134</v>
      </c>
      <c r="E59" s="28">
        <v>0.38</v>
      </c>
      <c r="F59" s="28"/>
      <c r="G59" s="28">
        <v>0.38</v>
      </c>
      <c r="H59" s="21" t="s">
        <v>289</v>
      </c>
      <c r="I59" s="21" t="s">
        <v>372</v>
      </c>
      <c r="J59" s="21" t="s">
        <v>421</v>
      </c>
      <c r="K59" s="21"/>
      <c r="L59" s="21"/>
      <c r="M59" s="21"/>
      <c r="N59" s="3" t="s">
        <v>422</v>
      </c>
      <c r="O59" s="20"/>
    </row>
    <row r="60" spans="1:15" s="32" customFormat="1" ht="47.25">
      <c r="A60" s="21">
        <v>50</v>
      </c>
      <c r="B60" s="21" t="s">
        <v>290</v>
      </c>
      <c r="C60" s="21" t="s">
        <v>22</v>
      </c>
      <c r="D60" s="21" t="s">
        <v>14</v>
      </c>
      <c r="E60" s="28">
        <v>4.38</v>
      </c>
      <c r="F60" s="28">
        <v>4.38</v>
      </c>
      <c r="G60" s="28">
        <v>4.38</v>
      </c>
      <c r="H60" s="21" t="s">
        <v>159</v>
      </c>
      <c r="I60" s="21" t="s">
        <v>291</v>
      </c>
      <c r="J60" s="21" t="s">
        <v>421</v>
      </c>
      <c r="K60" s="21"/>
      <c r="L60" s="21"/>
      <c r="M60" s="21"/>
      <c r="N60" s="3" t="s">
        <v>422</v>
      </c>
      <c r="O60" s="20"/>
    </row>
    <row r="61" spans="1:15" s="33" customFormat="1" ht="78.75">
      <c r="A61" s="21">
        <v>51</v>
      </c>
      <c r="B61" s="21" t="s">
        <v>299</v>
      </c>
      <c r="C61" s="21" t="s">
        <v>3</v>
      </c>
      <c r="D61" s="21" t="s">
        <v>134</v>
      </c>
      <c r="E61" s="28">
        <v>2.14</v>
      </c>
      <c r="F61" s="28">
        <v>0.3545</v>
      </c>
      <c r="G61" s="28">
        <v>2.14</v>
      </c>
      <c r="H61" s="21" t="s">
        <v>298</v>
      </c>
      <c r="I61" s="21" t="s">
        <v>373</v>
      </c>
      <c r="J61" s="21"/>
      <c r="K61" s="21"/>
      <c r="L61" s="21" t="s">
        <v>421</v>
      </c>
      <c r="M61" s="21"/>
      <c r="N61" s="21" t="s">
        <v>424</v>
      </c>
      <c r="O61" s="20"/>
    </row>
    <row r="62" spans="1:15" s="33" customFormat="1" ht="78.75">
      <c r="A62" s="21">
        <v>52</v>
      </c>
      <c r="B62" s="21" t="s">
        <v>300</v>
      </c>
      <c r="C62" s="21" t="s">
        <v>3</v>
      </c>
      <c r="D62" s="21" t="s">
        <v>134</v>
      </c>
      <c r="E62" s="28">
        <v>1.23</v>
      </c>
      <c r="F62" s="28">
        <v>0.755</v>
      </c>
      <c r="G62" s="28">
        <v>1.23</v>
      </c>
      <c r="H62" s="21" t="s">
        <v>298</v>
      </c>
      <c r="I62" s="21" t="s">
        <v>374</v>
      </c>
      <c r="J62" s="21"/>
      <c r="K62" s="21"/>
      <c r="L62" s="21" t="s">
        <v>421</v>
      </c>
      <c r="M62" s="21"/>
      <c r="N62" s="21" t="s">
        <v>424</v>
      </c>
      <c r="O62" s="20"/>
    </row>
    <row r="63" spans="1:15" s="33" customFormat="1" ht="78.75">
      <c r="A63" s="21">
        <v>53</v>
      </c>
      <c r="B63" s="21" t="s">
        <v>301</v>
      </c>
      <c r="C63" s="21" t="s">
        <v>3</v>
      </c>
      <c r="D63" s="21" t="s">
        <v>134</v>
      </c>
      <c r="E63" s="28">
        <v>1.92</v>
      </c>
      <c r="F63" s="28">
        <v>0.9182</v>
      </c>
      <c r="G63" s="28">
        <v>1.92</v>
      </c>
      <c r="H63" s="21" t="s">
        <v>298</v>
      </c>
      <c r="I63" s="21" t="s">
        <v>375</v>
      </c>
      <c r="J63" s="21"/>
      <c r="K63" s="21"/>
      <c r="L63" s="21" t="s">
        <v>421</v>
      </c>
      <c r="M63" s="21"/>
      <c r="N63" s="21" t="s">
        <v>424</v>
      </c>
      <c r="O63" s="20"/>
    </row>
    <row r="64" spans="1:15" s="33" customFormat="1" ht="78.75">
      <c r="A64" s="21">
        <v>54</v>
      </c>
      <c r="B64" s="21" t="s">
        <v>302</v>
      </c>
      <c r="C64" s="21" t="s">
        <v>3</v>
      </c>
      <c r="D64" s="21" t="s">
        <v>134</v>
      </c>
      <c r="E64" s="28">
        <v>1.32</v>
      </c>
      <c r="F64" s="28"/>
      <c r="G64" s="28">
        <v>1.32</v>
      </c>
      <c r="H64" s="21" t="s">
        <v>298</v>
      </c>
      <c r="I64" s="21" t="s">
        <v>376</v>
      </c>
      <c r="J64" s="21"/>
      <c r="K64" s="21"/>
      <c r="L64" s="21" t="s">
        <v>421</v>
      </c>
      <c r="M64" s="21"/>
      <c r="N64" s="21" t="s">
        <v>424</v>
      </c>
      <c r="O64" s="20"/>
    </row>
    <row r="65" spans="1:15" s="33" customFormat="1" ht="78.75">
      <c r="A65" s="21">
        <v>55</v>
      </c>
      <c r="B65" s="21" t="s">
        <v>303</v>
      </c>
      <c r="C65" s="21" t="s">
        <v>3</v>
      </c>
      <c r="D65" s="21" t="s">
        <v>134</v>
      </c>
      <c r="E65" s="28">
        <v>0.9036</v>
      </c>
      <c r="F65" s="28">
        <v>0.9036</v>
      </c>
      <c r="G65" s="28">
        <v>0.9036</v>
      </c>
      <c r="H65" s="21" t="s">
        <v>298</v>
      </c>
      <c r="I65" s="21" t="s">
        <v>377</v>
      </c>
      <c r="J65" s="21"/>
      <c r="K65" s="21" t="s">
        <v>421</v>
      </c>
      <c r="L65" s="21"/>
      <c r="M65" s="21"/>
      <c r="N65" s="3" t="s">
        <v>422</v>
      </c>
      <c r="O65" s="20"/>
    </row>
    <row r="66" spans="1:15" s="33" customFormat="1" ht="78.75">
      <c r="A66" s="21">
        <v>56</v>
      </c>
      <c r="B66" s="21" t="s">
        <v>305</v>
      </c>
      <c r="C66" s="21" t="s">
        <v>3</v>
      </c>
      <c r="D66" s="21" t="s">
        <v>134</v>
      </c>
      <c r="E66" s="28">
        <v>4.2</v>
      </c>
      <c r="F66" s="28">
        <v>2.9399999999999995</v>
      </c>
      <c r="G66" s="28">
        <v>4.2</v>
      </c>
      <c r="H66" s="21" t="s">
        <v>304</v>
      </c>
      <c r="I66" s="21" t="s">
        <v>378</v>
      </c>
      <c r="J66" s="21"/>
      <c r="K66" s="21" t="s">
        <v>421</v>
      </c>
      <c r="L66" s="21"/>
      <c r="M66" s="21"/>
      <c r="N66" s="3" t="s">
        <v>422</v>
      </c>
      <c r="O66" s="20"/>
    </row>
    <row r="67" spans="1:15" s="33" customFormat="1" ht="78.75">
      <c r="A67" s="21">
        <v>57</v>
      </c>
      <c r="B67" s="21" t="s">
        <v>307</v>
      </c>
      <c r="C67" s="21" t="s">
        <v>3</v>
      </c>
      <c r="D67" s="21" t="s">
        <v>134</v>
      </c>
      <c r="E67" s="28">
        <v>3.43</v>
      </c>
      <c r="F67" s="28">
        <v>1.372</v>
      </c>
      <c r="G67" s="28">
        <v>3.43</v>
      </c>
      <c r="H67" s="21" t="s">
        <v>304</v>
      </c>
      <c r="I67" s="21" t="s">
        <v>379</v>
      </c>
      <c r="J67" s="21"/>
      <c r="K67" s="21" t="s">
        <v>421</v>
      </c>
      <c r="L67" s="21"/>
      <c r="M67" s="21"/>
      <c r="N67" s="3" t="s">
        <v>422</v>
      </c>
      <c r="O67" s="20"/>
    </row>
    <row r="68" spans="1:15" s="33" customFormat="1" ht="78.75">
      <c r="A68" s="21">
        <v>58</v>
      </c>
      <c r="B68" s="21" t="s">
        <v>309</v>
      </c>
      <c r="C68" s="21" t="s">
        <v>3</v>
      </c>
      <c r="D68" s="21" t="s">
        <v>134</v>
      </c>
      <c r="E68" s="28">
        <v>0.76</v>
      </c>
      <c r="F68" s="28"/>
      <c r="G68" s="28">
        <v>0.76</v>
      </c>
      <c r="H68" s="21" t="s">
        <v>70</v>
      </c>
      <c r="I68" s="21" t="s">
        <v>380</v>
      </c>
      <c r="J68" s="21"/>
      <c r="K68" s="21" t="s">
        <v>421</v>
      </c>
      <c r="L68" s="21"/>
      <c r="M68" s="21"/>
      <c r="N68" s="3" t="s">
        <v>422</v>
      </c>
      <c r="O68" s="20"/>
    </row>
    <row r="69" spans="1:15" s="33" customFormat="1" ht="126">
      <c r="A69" s="21">
        <v>59</v>
      </c>
      <c r="B69" s="21" t="s">
        <v>310</v>
      </c>
      <c r="C69" s="21" t="s">
        <v>3</v>
      </c>
      <c r="D69" s="21" t="s">
        <v>134</v>
      </c>
      <c r="E69" s="28">
        <v>2</v>
      </c>
      <c r="F69" s="28">
        <v>0.8</v>
      </c>
      <c r="G69" s="28">
        <v>2</v>
      </c>
      <c r="H69" s="21" t="s">
        <v>311</v>
      </c>
      <c r="I69" s="21" t="s">
        <v>381</v>
      </c>
      <c r="J69" s="21"/>
      <c r="K69" s="21"/>
      <c r="L69" s="21" t="s">
        <v>421</v>
      </c>
      <c r="M69" s="21"/>
      <c r="N69" s="3" t="s">
        <v>422</v>
      </c>
      <c r="O69" s="20"/>
    </row>
    <row r="70" spans="1:15" s="33" customFormat="1" ht="126">
      <c r="A70" s="21">
        <v>60</v>
      </c>
      <c r="B70" s="21" t="s">
        <v>312</v>
      </c>
      <c r="C70" s="21" t="s">
        <v>3</v>
      </c>
      <c r="D70" s="21" t="s">
        <v>134</v>
      </c>
      <c r="E70" s="28">
        <v>4.69</v>
      </c>
      <c r="F70" s="28">
        <f>0.7*E70</f>
        <v>3.283</v>
      </c>
      <c r="G70" s="28">
        <f>+E70</f>
        <v>4.69</v>
      </c>
      <c r="H70" s="21" t="s">
        <v>21</v>
      </c>
      <c r="I70" s="21" t="s">
        <v>382</v>
      </c>
      <c r="J70" s="21"/>
      <c r="K70" s="21" t="s">
        <v>421</v>
      </c>
      <c r="L70" s="21"/>
      <c r="M70" s="21"/>
      <c r="N70" s="3" t="s">
        <v>422</v>
      </c>
      <c r="O70" s="20"/>
    </row>
    <row r="71" spans="1:15" s="33" customFormat="1" ht="204.75">
      <c r="A71" s="21">
        <v>61</v>
      </c>
      <c r="B71" s="21" t="s">
        <v>313</v>
      </c>
      <c r="C71" s="21" t="s">
        <v>3</v>
      </c>
      <c r="D71" s="21" t="s">
        <v>134</v>
      </c>
      <c r="E71" s="28">
        <v>4.3</v>
      </c>
      <c r="F71" s="28">
        <f>0.7*E71</f>
        <v>3.01</v>
      </c>
      <c r="G71" s="28">
        <f>+E71</f>
        <v>4.3</v>
      </c>
      <c r="H71" s="21" t="s">
        <v>314</v>
      </c>
      <c r="I71" s="21" t="s">
        <v>315</v>
      </c>
      <c r="J71" s="21"/>
      <c r="K71" s="21" t="s">
        <v>421</v>
      </c>
      <c r="L71" s="21"/>
      <c r="M71" s="21"/>
      <c r="N71" s="3" t="s">
        <v>422</v>
      </c>
      <c r="O71" s="20"/>
    </row>
    <row r="72" spans="1:15" s="33" customFormat="1" ht="126">
      <c r="A72" s="21">
        <v>62</v>
      </c>
      <c r="B72" s="21" t="s">
        <v>316</v>
      </c>
      <c r="C72" s="21" t="s">
        <v>3</v>
      </c>
      <c r="D72" s="21" t="s">
        <v>134</v>
      </c>
      <c r="E72" s="28">
        <v>3.43</v>
      </c>
      <c r="F72" s="28">
        <f>0.7*E72</f>
        <v>2.401</v>
      </c>
      <c r="G72" s="28">
        <f>+E72</f>
        <v>3.43</v>
      </c>
      <c r="H72" s="21" t="s">
        <v>311</v>
      </c>
      <c r="I72" s="21" t="s">
        <v>383</v>
      </c>
      <c r="J72" s="21"/>
      <c r="K72" s="21" t="s">
        <v>421</v>
      </c>
      <c r="L72" s="21"/>
      <c r="M72" s="21"/>
      <c r="N72" s="3" t="s">
        <v>422</v>
      </c>
      <c r="O72" s="20"/>
    </row>
    <row r="73" spans="1:15" s="33" customFormat="1" ht="94.5">
      <c r="A73" s="21">
        <v>63</v>
      </c>
      <c r="B73" s="21" t="s">
        <v>268</v>
      </c>
      <c r="C73" s="21" t="s">
        <v>6</v>
      </c>
      <c r="D73" s="21" t="s">
        <v>134</v>
      </c>
      <c r="E73" s="28">
        <v>0.3711</v>
      </c>
      <c r="F73" s="28">
        <v>0.3711</v>
      </c>
      <c r="G73" s="28">
        <v>0.3711</v>
      </c>
      <c r="H73" s="21" t="s">
        <v>269</v>
      </c>
      <c r="I73" s="21" t="s">
        <v>384</v>
      </c>
      <c r="J73" s="21" t="s">
        <v>421</v>
      </c>
      <c r="K73" s="21"/>
      <c r="L73" s="21"/>
      <c r="M73" s="21"/>
      <c r="N73" s="3" t="s">
        <v>422</v>
      </c>
      <c r="O73" s="20"/>
    </row>
    <row r="74" spans="1:15" s="38" customFormat="1" ht="15.75">
      <c r="A74" s="125" t="s">
        <v>400</v>
      </c>
      <c r="B74" s="125"/>
      <c r="C74" s="36"/>
      <c r="D74" s="36"/>
      <c r="E74" s="39">
        <f>SUM(E58:E73)</f>
        <v>37.8547</v>
      </c>
      <c r="F74" s="39">
        <f>SUM(F58:F73)</f>
        <v>21.488399999999995</v>
      </c>
      <c r="G74" s="39">
        <f>SUM(G58:G73)</f>
        <v>37.8547</v>
      </c>
      <c r="H74" s="39"/>
      <c r="I74" s="39"/>
      <c r="J74" s="43">
        <f>COUNTA(J58:J73)</f>
        <v>3</v>
      </c>
      <c r="K74" s="43">
        <f>COUNTA(K58:K73)</f>
        <v>7</v>
      </c>
      <c r="L74" s="43">
        <f>COUNTA(L58:L73)</f>
        <v>5</v>
      </c>
      <c r="M74" s="43">
        <f>COUNTA(M58:M73)</f>
        <v>1</v>
      </c>
      <c r="N74" s="36"/>
      <c r="O74" s="37"/>
    </row>
    <row r="75" spans="1:15" s="38" customFormat="1" ht="15.75">
      <c r="A75" s="125" t="s">
        <v>400</v>
      </c>
      <c r="B75" s="125"/>
      <c r="C75" s="36"/>
      <c r="D75" s="36"/>
      <c r="E75" s="39"/>
      <c r="F75" s="39"/>
      <c r="G75" s="39"/>
      <c r="H75" s="39"/>
      <c r="I75" s="39"/>
      <c r="J75" s="39">
        <f>E73+E60+E59</f>
        <v>5.1311</v>
      </c>
      <c r="K75" s="39">
        <f>E72+E71+E70+E68+E67+E66+E65</f>
        <v>21.713600000000003</v>
      </c>
      <c r="L75" s="39">
        <f>E69+E64+E63+E62+E61</f>
        <v>8.610000000000001</v>
      </c>
      <c r="M75" s="39">
        <f>E58</f>
        <v>2.4</v>
      </c>
      <c r="N75" s="36">
        <f>SUM(J75:M75)</f>
        <v>37.8547</v>
      </c>
      <c r="O75" s="37"/>
    </row>
    <row r="76" spans="1:15" s="38" customFormat="1" ht="15.75">
      <c r="A76" s="36" t="s">
        <v>238</v>
      </c>
      <c r="B76" s="128" t="s">
        <v>385</v>
      </c>
      <c r="C76" s="128"/>
      <c r="D76" s="128"/>
      <c r="E76" s="128"/>
      <c r="F76" s="128"/>
      <c r="G76" s="128"/>
      <c r="H76" s="128"/>
      <c r="I76" s="128"/>
      <c r="J76" s="36"/>
      <c r="K76" s="36"/>
      <c r="L76" s="36"/>
      <c r="M76" s="36"/>
      <c r="N76" s="36"/>
      <c r="O76" s="37"/>
    </row>
    <row r="77" spans="1:15" s="38" customFormat="1" ht="15.75">
      <c r="A77" s="36" t="s">
        <v>239</v>
      </c>
      <c r="B77" s="128" t="s">
        <v>386</v>
      </c>
      <c r="C77" s="128"/>
      <c r="D77" s="128"/>
      <c r="E77" s="128"/>
      <c r="F77" s="128"/>
      <c r="G77" s="128"/>
      <c r="H77" s="128"/>
      <c r="I77" s="128"/>
      <c r="J77" s="36"/>
      <c r="K77" s="36"/>
      <c r="L77" s="36"/>
      <c r="M77" s="36"/>
      <c r="N77" s="36"/>
      <c r="O77" s="37"/>
    </row>
    <row r="78" spans="1:15" s="33" customFormat="1" ht="63">
      <c r="A78" s="21">
        <v>64</v>
      </c>
      <c r="B78" s="21" t="s">
        <v>206</v>
      </c>
      <c r="C78" s="21" t="s">
        <v>4</v>
      </c>
      <c r="D78" s="21" t="s">
        <v>14</v>
      </c>
      <c r="E78" s="28">
        <v>10.35</v>
      </c>
      <c r="F78" s="28"/>
      <c r="G78" s="28">
        <v>10.35</v>
      </c>
      <c r="H78" s="21" t="s">
        <v>207</v>
      </c>
      <c r="I78" s="21" t="s">
        <v>208</v>
      </c>
      <c r="J78" s="21" t="s">
        <v>421</v>
      </c>
      <c r="K78" s="21"/>
      <c r="L78" s="21"/>
      <c r="M78" s="21"/>
      <c r="N78" s="3" t="s">
        <v>422</v>
      </c>
      <c r="O78" s="20"/>
    </row>
    <row r="79" spans="1:15" s="33" customFormat="1" ht="47.25">
      <c r="A79" s="21">
        <v>65</v>
      </c>
      <c r="B79" s="21" t="s">
        <v>209</v>
      </c>
      <c r="C79" s="21" t="s">
        <v>4</v>
      </c>
      <c r="D79" s="21" t="s">
        <v>134</v>
      </c>
      <c r="E79" s="28">
        <v>1.527</v>
      </c>
      <c r="F79" s="28"/>
      <c r="G79" s="28">
        <f>E79</f>
        <v>1.527</v>
      </c>
      <c r="H79" s="21" t="s">
        <v>387</v>
      </c>
      <c r="I79" s="21" t="s">
        <v>210</v>
      </c>
      <c r="J79" s="21"/>
      <c r="K79" s="21"/>
      <c r="L79" s="21" t="s">
        <v>421</v>
      </c>
      <c r="M79" s="21"/>
      <c r="N79" s="21" t="s">
        <v>424</v>
      </c>
      <c r="O79" s="20"/>
    </row>
    <row r="80" spans="1:15" s="33" customFormat="1" ht="47.25">
      <c r="A80" s="21">
        <v>66</v>
      </c>
      <c r="B80" s="21" t="s">
        <v>63</v>
      </c>
      <c r="C80" s="21" t="s">
        <v>4</v>
      </c>
      <c r="D80" s="21" t="s">
        <v>62</v>
      </c>
      <c r="E80" s="28">
        <v>0.0694</v>
      </c>
      <c r="F80" s="28"/>
      <c r="G80" s="28">
        <f>E80</f>
        <v>0.0694</v>
      </c>
      <c r="H80" s="21" t="s">
        <v>64</v>
      </c>
      <c r="I80" s="21" t="s">
        <v>65</v>
      </c>
      <c r="J80" s="21" t="s">
        <v>421</v>
      </c>
      <c r="K80" s="21"/>
      <c r="L80" s="21"/>
      <c r="M80" s="21"/>
      <c r="N80" s="3" t="s">
        <v>422</v>
      </c>
      <c r="O80" s="20"/>
    </row>
    <row r="81" spans="1:15" s="33" customFormat="1" ht="78.75">
      <c r="A81" s="21">
        <v>67</v>
      </c>
      <c r="B81" s="21" t="s">
        <v>29</v>
      </c>
      <c r="C81" s="21" t="s">
        <v>11</v>
      </c>
      <c r="D81" s="21" t="s">
        <v>23</v>
      </c>
      <c r="E81" s="28">
        <v>0.6</v>
      </c>
      <c r="F81" s="28"/>
      <c r="G81" s="28">
        <v>0.6</v>
      </c>
      <c r="H81" s="21" t="s">
        <v>19</v>
      </c>
      <c r="I81" s="21" t="s">
        <v>388</v>
      </c>
      <c r="J81" s="21" t="s">
        <v>421</v>
      </c>
      <c r="K81" s="21"/>
      <c r="L81" s="21"/>
      <c r="M81" s="21"/>
      <c r="N81" s="3" t="s">
        <v>422</v>
      </c>
      <c r="O81" s="20"/>
    </row>
    <row r="82" spans="1:15" s="33" customFormat="1" ht="173.25">
      <c r="A82" s="21">
        <v>68</v>
      </c>
      <c r="B82" s="21" t="s">
        <v>30</v>
      </c>
      <c r="C82" s="21" t="s">
        <v>4</v>
      </c>
      <c r="D82" s="21" t="s">
        <v>14</v>
      </c>
      <c r="E82" s="28">
        <v>9.73</v>
      </c>
      <c r="F82" s="28"/>
      <c r="G82" s="28">
        <v>9.73</v>
      </c>
      <c r="H82" s="21" t="s">
        <v>31</v>
      </c>
      <c r="I82" s="21" t="s">
        <v>240</v>
      </c>
      <c r="J82" s="21" t="s">
        <v>421</v>
      </c>
      <c r="K82" s="21"/>
      <c r="L82" s="21"/>
      <c r="M82" s="21"/>
      <c r="N82" s="3" t="s">
        <v>422</v>
      </c>
      <c r="O82" s="20"/>
    </row>
    <row r="83" spans="1:15" s="33" customFormat="1" ht="220.5">
      <c r="A83" s="21">
        <v>69</v>
      </c>
      <c r="B83" s="21" t="s">
        <v>32</v>
      </c>
      <c r="C83" s="21" t="s">
        <v>33</v>
      </c>
      <c r="D83" s="21" t="s">
        <v>14</v>
      </c>
      <c r="E83" s="28">
        <v>7.38</v>
      </c>
      <c r="F83" s="28"/>
      <c r="G83" s="28">
        <v>7.38</v>
      </c>
      <c r="H83" s="21" t="s">
        <v>34</v>
      </c>
      <c r="I83" s="21" t="s">
        <v>389</v>
      </c>
      <c r="J83" s="21" t="s">
        <v>421</v>
      </c>
      <c r="K83" s="21"/>
      <c r="L83" s="21"/>
      <c r="M83" s="21"/>
      <c r="N83" s="3" t="s">
        <v>422</v>
      </c>
      <c r="O83" s="20"/>
    </row>
    <row r="84" spans="1:15" s="33" customFormat="1" ht="236.25">
      <c r="A84" s="21">
        <v>70</v>
      </c>
      <c r="B84" s="21" t="s">
        <v>66</v>
      </c>
      <c r="C84" s="21" t="s">
        <v>7</v>
      </c>
      <c r="D84" s="21" t="s">
        <v>38</v>
      </c>
      <c r="E84" s="28">
        <v>4.46</v>
      </c>
      <c r="F84" s="28"/>
      <c r="G84" s="28">
        <v>4.46</v>
      </c>
      <c r="H84" s="21" t="s">
        <v>39</v>
      </c>
      <c r="I84" s="21" t="s">
        <v>390</v>
      </c>
      <c r="J84" s="21"/>
      <c r="K84" s="21"/>
      <c r="L84" s="21" t="s">
        <v>421</v>
      </c>
      <c r="M84" s="21"/>
      <c r="N84" s="3" t="s">
        <v>422</v>
      </c>
      <c r="O84" s="20"/>
    </row>
    <row r="85" spans="1:15" s="33" customFormat="1" ht="189">
      <c r="A85" s="21">
        <v>71</v>
      </c>
      <c r="B85" s="21" t="s">
        <v>15</v>
      </c>
      <c r="C85" s="21" t="s">
        <v>13</v>
      </c>
      <c r="D85" s="21" t="s">
        <v>14</v>
      </c>
      <c r="E85" s="28">
        <v>44.5</v>
      </c>
      <c r="F85" s="28"/>
      <c r="G85" s="28">
        <v>44.5</v>
      </c>
      <c r="H85" s="21" t="s">
        <v>16</v>
      </c>
      <c r="I85" s="21" t="s">
        <v>391</v>
      </c>
      <c r="J85" s="21" t="s">
        <v>421</v>
      </c>
      <c r="K85" s="21"/>
      <c r="L85" s="21"/>
      <c r="M85" s="21"/>
      <c r="N85" s="3" t="s">
        <v>422</v>
      </c>
      <c r="O85" s="20"/>
    </row>
    <row r="86" spans="1:15" s="33" customFormat="1" ht="141.75">
      <c r="A86" s="21">
        <v>72</v>
      </c>
      <c r="B86" s="21" t="s">
        <v>41</v>
      </c>
      <c r="C86" s="21" t="s">
        <v>13</v>
      </c>
      <c r="D86" s="21" t="s">
        <v>14</v>
      </c>
      <c r="E86" s="28">
        <v>6.595999999999999</v>
      </c>
      <c r="F86" s="28"/>
      <c r="G86" s="28">
        <f>E86</f>
        <v>6.595999999999999</v>
      </c>
      <c r="H86" s="21" t="s">
        <v>42</v>
      </c>
      <c r="I86" s="21" t="s">
        <v>392</v>
      </c>
      <c r="J86" s="21" t="s">
        <v>421</v>
      </c>
      <c r="K86" s="21"/>
      <c r="L86" s="21"/>
      <c r="M86" s="21"/>
      <c r="N86" s="3" t="s">
        <v>422</v>
      </c>
      <c r="O86" s="20"/>
    </row>
    <row r="87" spans="1:14" s="34" customFormat="1" ht="15.75">
      <c r="A87" s="125" t="s">
        <v>400</v>
      </c>
      <c r="B87" s="125"/>
      <c r="C87" s="22"/>
      <c r="D87" s="22"/>
      <c r="E87" s="29">
        <f>SUM(E78:E86)</f>
        <v>85.2124</v>
      </c>
      <c r="F87" s="29"/>
      <c r="G87" s="29">
        <f>SUM(G78:G86)</f>
        <v>85.2124</v>
      </c>
      <c r="H87" s="22"/>
      <c r="I87" s="22"/>
      <c r="J87" s="22">
        <f>COUNTA(J78:J86)</f>
        <v>7</v>
      </c>
      <c r="K87" s="22">
        <f>COUNTA(K78:K86)</f>
        <v>0</v>
      </c>
      <c r="L87" s="22">
        <f>COUNTA(L78:L86)</f>
        <v>2</v>
      </c>
      <c r="M87" s="22">
        <f>COUNTA(M78:M86)</f>
        <v>0</v>
      </c>
      <c r="N87" s="22"/>
    </row>
    <row r="88" spans="1:14" s="34" customFormat="1" ht="15.75">
      <c r="A88" s="125" t="s">
        <v>400</v>
      </c>
      <c r="B88" s="125"/>
      <c r="C88" s="22"/>
      <c r="D88" s="22"/>
      <c r="E88" s="29"/>
      <c r="F88" s="29"/>
      <c r="G88" s="29"/>
      <c r="H88" s="22"/>
      <c r="I88" s="22"/>
      <c r="J88" s="29">
        <f>E86+E85+E83+E82+E81+E80+E78</f>
        <v>79.2254</v>
      </c>
      <c r="K88" s="29">
        <v>0</v>
      </c>
      <c r="L88" s="29">
        <f>E84+E79</f>
        <v>5.987</v>
      </c>
      <c r="M88" s="29">
        <v>0</v>
      </c>
      <c r="N88" s="29">
        <f>SUM(J88:M88)</f>
        <v>85.21239999999999</v>
      </c>
    </row>
    <row r="89" spans="1:14" s="35" customFormat="1" ht="15.75">
      <c r="A89" s="23" t="s">
        <v>237</v>
      </c>
      <c r="B89" s="124" t="s">
        <v>250</v>
      </c>
      <c r="C89" s="124"/>
      <c r="D89" s="124"/>
      <c r="E89" s="124"/>
      <c r="F89" s="124"/>
      <c r="G89" s="124"/>
      <c r="H89" s="124"/>
      <c r="I89" s="124"/>
      <c r="J89" s="23"/>
      <c r="K89" s="23"/>
      <c r="L89" s="23"/>
      <c r="M89" s="23"/>
      <c r="N89" s="23"/>
    </row>
    <row r="90" spans="1:15" s="33" customFormat="1" ht="63">
      <c r="A90" s="21">
        <v>73</v>
      </c>
      <c r="B90" s="21" t="s">
        <v>251</v>
      </c>
      <c r="C90" s="21" t="s">
        <v>4</v>
      </c>
      <c r="D90" s="21" t="s">
        <v>134</v>
      </c>
      <c r="E90" s="28">
        <v>0.675</v>
      </c>
      <c r="F90" s="28"/>
      <c r="G90" s="28">
        <v>0.675</v>
      </c>
      <c r="H90" s="21" t="s">
        <v>115</v>
      </c>
      <c r="I90" s="21" t="s">
        <v>252</v>
      </c>
      <c r="J90" s="21"/>
      <c r="K90" s="21"/>
      <c r="L90" s="21" t="s">
        <v>421</v>
      </c>
      <c r="M90" s="21"/>
      <c r="N90" s="3" t="s">
        <v>422</v>
      </c>
      <c r="O90" s="20"/>
    </row>
    <row r="91" spans="1:15" s="33" customFormat="1" ht="78.75">
      <c r="A91" s="21">
        <v>74</v>
      </c>
      <c r="B91" s="21" t="s">
        <v>253</v>
      </c>
      <c r="C91" s="21" t="s">
        <v>4</v>
      </c>
      <c r="D91" s="21" t="s">
        <v>134</v>
      </c>
      <c r="E91" s="28">
        <v>1.141</v>
      </c>
      <c r="F91" s="28"/>
      <c r="G91" s="28">
        <v>1.141</v>
      </c>
      <c r="H91" s="21" t="s">
        <v>115</v>
      </c>
      <c r="I91" s="21" t="s">
        <v>254</v>
      </c>
      <c r="J91" s="21"/>
      <c r="K91" s="21"/>
      <c r="L91" s="21" t="s">
        <v>421</v>
      </c>
      <c r="M91" s="21"/>
      <c r="N91" s="3" t="s">
        <v>422</v>
      </c>
      <c r="O91" s="20"/>
    </row>
    <row r="92" spans="1:15" s="33" customFormat="1" ht="63">
      <c r="A92" s="21">
        <v>75</v>
      </c>
      <c r="B92" s="21" t="s">
        <v>256</v>
      </c>
      <c r="C92" s="21" t="s">
        <v>257</v>
      </c>
      <c r="D92" s="21" t="s">
        <v>134</v>
      </c>
      <c r="E92" s="28">
        <v>1.8</v>
      </c>
      <c r="F92" s="28">
        <v>1.62</v>
      </c>
      <c r="G92" s="28">
        <v>1.8</v>
      </c>
      <c r="H92" s="21" t="s">
        <v>19</v>
      </c>
      <c r="I92" s="21" t="s">
        <v>258</v>
      </c>
      <c r="J92" s="21"/>
      <c r="K92" s="21"/>
      <c r="L92" s="21" t="s">
        <v>421</v>
      </c>
      <c r="M92" s="21"/>
      <c r="N92" s="3" t="s">
        <v>422</v>
      </c>
      <c r="O92" s="20"/>
    </row>
    <row r="93" spans="1:15" s="33" customFormat="1" ht="78.75">
      <c r="A93" s="21">
        <v>76</v>
      </c>
      <c r="B93" s="21" t="s">
        <v>262</v>
      </c>
      <c r="C93" s="21" t="s">
        <v>4</v>
      </c>
      <c r="D93" s="21" t="s">
        <v>134</v>
      </c>
      <c r="E93" s="28">
        <v>0.4</v>
      </c>
      <c r="F93" s="28"/>
      <c r="G93" s="28">
        <v>0.4</v>
      </c>
      <c r="H93" s="21" t="s">
        <v>153</v>
      </c>
      <c r="I93" s="21" t="s">
        <v>263</v>
      </c>
      <c r="J93" s="21" t="s">
        <v>421</v>
      </c>
      <c r="K93" s="21"/>
      <c r="L93" s="21"/>
      <c r="M93" s="21"/>
      <c r="N93" s="3" t="s">
        <v>422</v>
      </c>
      <c r="O93" s="20"/>
    </row>
    <row r="94" spans="1:15" s="33" customFormat="1" ht="63">
      <c r="A94" s="21">
        <v>77</v>
      </c>
      <c r="B94" s="21" t="s">
        <v>264</v>
      </c>
      <c r="C94" s="21" t="s">
        <v>9</v>
      </c>
      <c r="D94" s="21" t="s">
        <v>134</v>
      </c>
      <c r="E94" s="28">
        <v>0.03</v>
      </c>
      <c r="F94" s="28"/>
      <c r="G94" s="28">
        <v>0.03</v>
      </c>
      <c r="H94" s="21" t="s">
        <v>205</v>
      </c>
      <c r="I94" s="21" t="s">
        <v>265</v>
      </c>
      <c r="J94" s="21" t="s">
        <v>421</v>
      </c>
      <c r="K94" s="21"/>
      <c r="L94" s="21"/>
      <c r="M94" s="21"/>
      <c r="N94" s="3" t="s">
        <v>422</v>
      </c>
      <c r="O94" s="20"/>
    </row>
    <row r="95" spans="1:15" s="33" customFormat="1" ht="78.75">
      <c r="A95" s="21">
        <v>78</v>
      </c>
      <c r="B95" s="21" t="s">
        <v>266</v>
      </c>
      <c r="C95" s="21" t="s">
        <v>4</v>
      </c>
      <c r="D95" s="21" t="s">
        <v>134</v>
      </c>
      <c r="E95" s="28">
        <v>0.1</v>
      </c>
      <c r="F95" s="28"/>
      <c r="G95" s="28">
        <v>0.1</v>
      </c>
      <c r="H95" s="21" t="s">
        <v>70</v>
      </c>
      <c r="I95" s="21" t="s">
        <v>267</v>
      </c>
      <c r="J95" s="21" t="s">
        <v>421</v>
      </c>
      <c r="K95" s="21"/>
      <c r="L95" s="21"/>
      <c r="M95" s="21"/>
      <c r="N95" s="3" t="s">
        <v>422</v>
      </c>
      <c r="O95" s="20"/>
    </row>
    <row r="96" spans="1:15" s="33" customFormat="1" ht="47.25">
      <c r="A96" s="21">
        <v>79</v>
      </c>
      <c r="B96" s="21" t="s">
        <v>270</v>
      </c>
      <c r="C96" s="3" t="s">
        <v>271</v>
      </c>
      <c r="D96" s="21" t="s">
        <v>134</v>
      </c>
      <c r="E96" s="28">
        <v>2.3</v>
      </c>
      <c r="F96" s="28"/>
      <c r="G96" s="28">
        <v>2.3</v>
      </c>
      <c r="H96" s="3" t="s">
        <v>272</v>
      </c>
      <c r="I96" s="21" t="s">
        <v>273</v>
      </c>
      <c r="J96" s="21"/>
      <c r="K96" s="21" t="s">
        <v>421</v>
      </c>
      <c r="L96" s="21"/>
      <c r="M96" s="21"/>
      <c r="N96" s="3" t="s">
        <v>422</v>
      </c>
      <c r="O96" s="20"/>
    </row>
    <row r="97" spans="1:15" s="32" customFormat="1" ht="47.25">
      <c r="A97" s="21">
        <v>80</v>
      </c>
      <c r="B97" s="21" t="s">
        <v>274</v>
      </c>
      <c r="C97" s="21" t="s">
        <v>6</v>
      </c>
      <c r="D97" s="21" t="s">
        <v>134</v>
      </c>
      <c r="E97" s="28">
        <v>0.5</v>
      </c>
      <c r="F97" s="28"/>
      <c r="G97" s="28">
        <v>0.5</v>
      </c>
      <c r="H97" s="3" t="s">
        <v>275</v>
      </c>
      <c r="I97" s="21" t="s">
        <v>276</v>
      </c>
      <c r="J97" s="21"/>
      <c r="K97" s="21" t="s">
        <v>421</v>
      </c>
      <c r="L97" s="21"/>
      <c r="M97" s="21"/>
      <c r="N97" s="3" t="s">
        <v>422</v>
      </c>
      <c r="O97" s="20"/>
    </row>
    <row r="98" spans="1:15" s="32" customFormat="1" ht="63">
      <c r="A98" s="21">
        <v>81</v>
      </c>
      <c r="B98" s="21" t="s">
        <v>277</v>
      </c>
      <c r="C98" s="21" t="s">
        <v>6</v>
      </c>
      <c r="D98" s="21" t="s">
        <v>134</v>
      </c>
      <c r="E98" s="28">
        <v>0.5</v>
      </c>
      <c r="F98" s="28"/>
      <c r="G98" s="28">
        <v>0.5</v>
      </c>
      <c r="H98" s="3" t="s">
        <v>278</v>
      </c>
      <c r="I98" s="21" t="s">
        <v>279</v>
      </c>
      <c r="J98" s="21"/>
      <c r="K98" s="21"/>
      <c r="L98" s="21" t="s">
        <v>421</v>
      </c>
      <c r="M98" s="21"/>
      <c r="N98" s="21" t="s">
        <v>424</v>
      </c>
      <c r="O98" s="20"/>
    </row>
    <row r="99" spans="1:15" s="32" customFormat="1" ht="63">
      <c r="A99" s="21">
        <v>82</v>
      </c>
      <c r="B99" s="21" t="s">
        <v>280</v>
      </c>
      <c r="C99" s="3" t="s">
        <v>5</v>
      </c>
      <c r="D99" s="21" t="s">
        <v>134</v>
      </c>
      <c r="E99" s="28">
        <v>1</v>
      </c>
      <c r="F99" s="28"/>
      <c r="G99" s="28">
        <v>1</v>
      </c>
      <c r="H99" s="3" t="s">
        <v>281</v>
      </c>
      <c r="I99" s="21" t="s">
        <v>282</v>
      </c>
      <c r="J99" s="21"/>
      <c r="K99" s="21"/>
      <c r="L99" s="21"/>
      <c r="M99" s="21" t="s">
        <v>421</v>
      </c>
      <c r="N99" s="21" t="s">
        <v>424</v>
      </c>
      <c r="O99" s="20"/>
    </row>
    <row r="100" spans="1:15" s="32" customFormat="1" ht="63">
      <c r="A100" s="21">
        <v>83</v>
      </c>
      <c r="B100" s="21" t="s">
        <v>283</v>
      </c>
      <c r="C100" s="21" t="s">
        <v>5</v>
      </c>
      <c r="D100" s="21" t="s">
        <v>134</v>
      </c>
      <c r="E100" s="28">
        <v>0.47551000000000004</v>
      </c>
      <c r="F100" s="28">
        <v>0.47551000000000004</v>
      </c>
      <c r="G100" s="28">
        <v>0.47551000000000004</v>
      </c>
      <c r="H100" s="3" t="s">
        <v>17</v>
      </c>
      <c r="I100" s="21" t="s">
        <v>284</v>
      </c>
      <c r="J100" s="21"/>
      <c r="K100" s="21"/>
      <c r="L100" s="21" t="s">
        <v>421</v>
      </c>
      <c r="M100" s="21"/>
      <c r="N100" s="21" t="s">
        <v>424</v>
      </c>
      <c r="O100" s="20"/>
    </row>
    <row r="101" spans="1:15" s="32" customFormat="1" ht="63">
      <c r="A101" s="21">
        <v>84</v>
      </c>
      <c r="B101" s="21" t="s">
        <v>285</v>
      </c>
      <c r="C101" s="21" t="s">
        <v>5</v>
      </c>
      <c r="D101" s="21" t="s">
        <v>134</v>
      </c>
      <c r="E101" s="28">
        <v>0.6</v>
      </c>
      <c r="F101" s="28"/>
      <c r="G101" s="28">
        <v>0.6</v>
      </c>
      <c r="H101" s="3" t="s">
        <v>286</v>
      </c>
      <c r="I101" s="21" t="s">
        <v>287</v>
      </c>
      <c r="J101" s="21"/>
      <c r="K101" s="21"/>
      <c r="L101" s="21"/>
      <c r="M101" s="21" t="s">
        <v>421</v>
      </c>
      <c r="N101" s="21" t="s">
        <v>424</v>
      </c>
      <c r="O101" s="20"/>
    </row>
    <row r="102" spans="1:15" s="32" customFormat="1" ht="47.25">
      <c r="A102" s="21">
        <v>85</v>
      </c>
      <c r="B102" s="21" t="s">
        <v>317</v>
      </c>
      <c r="C102" s="21" t="s">
        <v>10</v>
      </c>
      <c r="D102" s="21" t="s">
        <v>318</v>
      </c>
      <c r="E102" s="28">
        <v>0.22</v>
      </c>
      <c r="F102" s="28">
        <v>0.22</v>
      </c>
      <c r="G102" s="28">
        <v>0.22</v>
      </c>
      <c r="H102" s="21" t="s">
        <v>64</v>
      </c>
      <c r="I102" s="21" t="s">
        <v>319</v>
      </c>
      <c r="J102" s="21"/>
      <c r="K102" s="21"/>
      <c r="L102" s="21" t="s">
        <v>421</v>
      </c>
      <c r="M102" s="21"/>
      <c r="N102" s="3" t="s">
        <v>422</v>
      </c>
      <c r="O102" s="20"/>
    </row>
    <row r="103" spans="1:15" s="32" customFormat="1" ht="110.25">
      <c r="A103" s="21">
        <v>86</v>
      </c>
      <c r="B103" s="21" t="s">
        <v>320</v>
      </c>
      <c r="C103" s="21" t="s">
        <v>7</v>
      </c>
      <c r="D103" s="21" t="s">
        <v>14</v>
      </c>
      <c r="E103" s="28">
        <v>0.03864</v>
      </c>
      <c r="F103" s="28"/>
      <c r="G103" s="28">
        <v>0.03864</v>
      </c>
      <c r="H103" s="21" t="s">
        <v>321</v>
      </c>
      <c r="I103" s="21" t="s">
        <v>322</v>
      </c>
      <c r="J103" s="21"/>
      <c r="K103" s="21"/>
      <c r="L103" s="21" t="s">
        <v>421</v>
      </c>
      <c r="M103" s="21"/>
      <c r="N103" s="3" t="s">
        <v>422</v>
      </c>
      <c r="O103" s="20"/>
    </row>
    <row r="104" spans="1:15" s="32" customFormat="1" ht="110.25">
      <c r="A104" s="21">
        <v>87</v>
      </c>
      <c r="B104" s="21" t="s">
        <v>323</v>
      </c>
      <c r="C104" s="21" t="s">
        <v>7</v>
      </c>
      <c r="D104" s="21" t="s">
        <v>14</v>
      </c>
      <c r="E104" s="28">
        <v>0.137798</v>
      </c>
      <c r="F104" s="28"/>
      <c r="G104" s="28">
        <v>0.137798</v>
      </c>
      <c r="H104" s="21" t="s">
        <v>181</v>
      </c>
      <c r="I104" s="21" t="s">
        <v>322</v>
      </c>
      <c r="J104" s="21"/>
      <c r="K104" s="21"/>
      <c r="L104" s="21" t="s">
        <v>421</v>
      </c>
      <c r="M104" s="21"/>
      <c r="N104" s="21" t="s">
        <v>424</v>
      </c>
      <c r="O104" s="20"/>
    </row>
    <row r="105" spans="1:15" s="32" customFormat="1" ht="110.25">
      <c r="A105" s="21">
        <v>88</v>
      </c>
      <c r="B105" s="21" t="s">
        <v>324</v>
      </c>
      <c r="C105" s="21" t="s">
        <v>7</v>
      </c>
      <c r="D105" s="21" t="s">
        <v>14</v>
      </c>
      <c r="E105" s="28">
        <v>0.072</v>
      </c>
      <c r="F105" s="28"/>
      <c r="G105" s="28">
        <v>0.072</v>
      </c>
      <c r="H105" s="21" t="s">
        <v>45</v>
      </c>
      <c r="I105" s="21" t="s">
        <v>322</v>
      </c>
      <c r="J105" s="21"/>
      <c r="K105" s="21"/>
      <c r="L105" s="21" t="s">
        <v>421</v>
      </c>
      <c r="M105" s="21"/>
      <c r="N105" s="3" t="s">
        <v>422</v>
      </c>
      <c r="O105" s="20"/>
    </row>
    <row r="106" spans="1:15" s="32" customFormat="1" ht="110.25">
      <c r="A106" s="21">
        <v>89</v>
      </c>
      <c r="B106" s="21" t="s">
        <v>325</v>
      </c>
      <c r="C106" s="21" t="s">
        <v>7</v>
      </c>
      <c r="D106" s="21" t="s">
        <v>14</v>
      </c>
      <c r="E106" s="28">
        <v>0.431167</v>
      </c>
      <c r="F106" s="28"/>
      <c r="G106" s="28">
        <v>0.431167</v>
      </c>
      <c r="H106" s="21" t="s">
        <v>18</v>
      </c>
      <c r="I106" s="21" t="s">
        <v>322</v>
      </c>
      <c r="J106" s="21"/>
      <c r="K106" s="21"/>
      <c r="L106" s="21" t="s">
        <v>421</v>
      </c>
      <c r="M106" s="21"/>
      <c r="N106" s="3" t="s">
        <v>422</v>
      </c>
      <c r="O106" s="20"/>
    </row>
    <row r="107" spans="1:15" s="32" customFormat="1" ht="110.25">
      <c r="A107" s="21">
        <v>90</v>
      </c>
      <c r="B107" s="21" t="s">
        <v>326</v>
      </c>
      <c r="C107" s="21" t="s">
        <v>7</v>
      </c>
      <c r="D107" s="21" t="s">
        <v>14</v>
      </c>
      <c r="E107" s="28">
        <v>0.129117</v>
      </c>
      <c r="F107" s="28"/>
      <c r="G107" s="28">
        <v>0.129117</v>
      </c>
      <c r="H107" s="21" t="s">
        <v>327</v>
      </c>
      <c r="I107" s="21" t="s">
        <v>322</v>
      </c>
      <c r="J107" s="21"/>
      <c r="K107" s="21"/>
      <c r="L107" s="21" t="s">
        <v>421</v>
      </c>
      <c r="M107" s="21"/>
      <c r="N107" s="3" t="s">
        <v>422</v>
      </c>
      <c r="O107" s="20"/>
    </row>
    <row r="108" spans="1:15" s="32" customFormat="1" ht="110.25">
      <c r="A108" s="21">
        <v>91</v>
      </c>
      <c r="B108" s="21" t="s">
        <v>328</v>
      </c>
      <c r="C108" s="21" t="s">
        <v>7</v>
      </c>
      <c r="D108" s="21" t="s">
        <v>14</v>
      </c>
      <c r="E108" s="28">
        <v>0.437721</v>
      </c>
      <c r="F108" s="28"/>
      <c r="G108" s="28">
        <v>0.437721</v>
      </c>
      <c r="H108" s="21" t="s">
        <v>17</v>
      </c>
      <c r="I108" s="21" t="s">
        <v>322</v>
      </c>
      <c r="J108" s="21"/>
      <c r="K108" s="21"/>
      <c r="L108" s="21" t="s">
        <v>421</v>
      </c>
      <c r="M108" s="21"/>
      <c r="N108" s="21" t="s">
        <v>424</v>
      </c>
      <c r="O108" s="20"/>
    </row>
    <row r="109" spans="1:15" s="32" customFormat="1" ht="110.25">
      <c r="A109" s="21">
        <v>92</v>
      </c>
      <c r="B109" s="21" t="s">
        <v>329</v>
      </c>
      <c r="C109" s="21" t="s">
        <v>7</v>
      </c>
      <c r="D109" s="21" t="s">
        <v>14</v>
      </c>
      <c r="E109" s="28">
        <v>0.30043400000000003</v>
      </c>
      <c r="F109" s="28"/>
      <c r="G109" s="28">
        <v>0.30043400000000003</v>
      </c>
      <c r="H109" s="21" t="s">
        <v>330</v>
      </c>
      <c r="I109" s="21" t="s">
        <v>322</v>
      </c>
      <c r="J109" s="21"/>
      <c r="K109" s="21"/>
      <c r="L109" s="21" t="s">
        <v>421</v>
      </c>
      <c r="M109" s="21"/>
      <c r="N109" s="21" t="s">
        <v>424</v>
      </c>
      <c r="O109" s="20"/>
    </row>
    <row r="110" spans="1:15" s="32" customFormat="1" ht="110.25">
      <c r="A110" s="21">
        <v>93</v>
      </c>
      <c r="B110" s="21" t="s">
        <v>331</v>
      </c>
      <c r="C110" s="21" t="s">
        <v>7</v>
      </c>
      <c r="D110" s="21" t="s">
        <v>14</v>
      </c>
      <c r="E110" s="28">
        <v>0.55</v>
      </c>
      <c r="F110" s="28"/>
      <c r="G110" s="28">
        <v>0.55</v>
      </c>
      <c r="H110" s="21" t="s">
        <v>332</v>
      </c>
      <c r="I110" s="21" t="s">
        <v>322</v>
      </c>
      <c r="J110" s="21"/>
      <c r="K110" s="21"/>
      <c r="L110" s="21" t="s">
        <v>421</v>
      </c>
      <c r="M110" s="21"/>
      <c r="N110" s="3" t="s">
        <v>422</v>
      </c>
      <c r="O110" s="20"/>
    </row>
    <row r="111" spans="1:15" s="32" customFormat="1" ht="94.5">
      <c r="A111" s="21">
        <v>94</v>
      </c>
      <c r="B111" s="21" t="s">
        <v>333</v>
      </c>
      <c r="C111" s="21" t="s">
        <v>7</v>
      </c>
      <c r="D111" s="21" t="s">
        <v>334</v>
      </c>
      <c r="E111" s="28">
        <v>3.34</v>
      </c>
      <c r="F111" s="28"/>
      <c r="G111" s="28">
        <v>3.34</v>
      </c>
      <c r="H111" s="21" t="s">
        <v>45</v>
      </c>
      <c r="I111" s="21" t="s">
        <v>335</v>
      </c>
      <c r="J111" s="21"/>
      <c r="K111" s="21"/>
      <c r="L111" s="21" t="s">
        <v>421</v>
      </c>
      <c r="M111" s="21"/>
      <c r="N111" s="3" t="s">
        <v>422</v>
      </c>
      <c r="O111" s="20"/>
    </row>
    <row r="112" spans="1:15" s="32" customFormat="1" ht="47.25">
      <c r="A112" s="21">
        <v>95</v>
      </c>
      <c r="B112" s="21" t="s">
        <v>336</v>
      </c>
      <c r="C112" s="21" t="s">
        <v>337</v>
      </c>
      <c r="D112" s="21" t="s">
        <v>14</v>
      </c>
      <c r="E112" s="28">
        <v>20</v>
      </c>
      <c r="F112" s="28"/>
      <c r="G112" s="28">
        <v>20</v>
      </c>
      <c r="H112" s="21" t="s">
        <v>275</v>
      </c>
      <c r="I112" s="21" t="s">
        <v>338</v>
      </c>
      <c r="J112" s="21"/>
      <c r="K112" s="21"/>
      <c r="L112" s="21" t="s">
        <v>421</v>
      </c>
      <c r="M112" s="21"/>
      <c r="N112" s="3" t="s">
        <v>422</v>
      </c>
      <c r="O112" s="20"/>
    </row>
    <row r="113" spans="1:14" s="35" customFormat="1" ht="15.75">
      <c r="A113" s="125" t="s">
        <v>400</v>
      </c>
      <c r="B113" s="125"/>
      <c r="C113" s="22"/>
      <c r="D113" s="22"/>
      <c r="E113" s="29">
        <f>SUM(E90:E112)</f>
        <v>35.178387</v>
      </c>
      <c r="F113" s="29">
        <f>SUM(F90:F112)</f>
        <v>2.31551</v>
      </c>
      <c r="G113" s="29">
        <f>SUM(G90:G112)</f>
        <v>35.178387</v>
      </c>
      <c r="H113" s="22"/>
      <c r="I113" s="22"/>
      <c r="J113" s="22">
        <f>COUNTA(J90:J112)</f>
        <v>3</v>
      </c>
      <c r="K113" s="22">
        <f>COUNTA(K90:K112)</f>
        <v>2</v>
      </c>
      <c r="L113" s="22">
        <f>COUNTA(L90:L112)</f>
        <v>16</v>
      </c>
      <c r="M113" s="22">
        <f>COUNTA(M90:M112)</f>
        <v>2</v>
      </c>
      <c r="N113" s="22"/>
    </row>
    <row r="114" spans="1:14" s="35" customFormat="1" ht="15.75">
      <c r="A114" s="125" t="s">
        <v>400</v>
      </c>
      <c r="B114" s="125"/>
      <c r="C114" s="22"/>
      <c r="D114" s="22"/>
      <c r="E114" s="29"/>
      <c r="F114" s="29"/>
      <c r="G114" s="29"/>
      <c r="H114" s="22"/>
      <c r="I114" s="22"/>
      <c r="J114" s="29">
        <f>E95+E94+E93</f>
        <v>0.53</v>
      </c>
      <c r="K114" s="29">
        <f>E97+E96</f>
        <v>2.8</v>
      </c>
      <c r="L114" s="29">
        <f>E112+E111+E110+E109+E108+E107+E106+E105+E104+E103+E102+E100+E98+E92+E91+E90</f>
        <v>30.248386999999997</v>
      </c>
      <c r="M114" s="29">
        <f>E101+E99</f>
        <v>1.6</v>
      </c>
      <c r="N114" s="29">
        <f>SUM(J114:M114)</f>
        <v>35.178387</v>
      </c>
    </row>
    <row r="115" spans="1:14" s="35" customFormat="1" ht="15.75">
      <c r="A115" s="23" t="s">
        <v>248</v>
      </c>
      <c r="B115" s="124" t="s">
        <v>393</v>
      </c>
      <c r="C115" s="124"/>
      <c r="D115" s="124"/>
      <c r="E115" s="124"/>
      <c r="F115" s="124"/>
      <c r="G115" s="124"/>
      <c r="H115" s="124"/>
      <c r="I115" s="124"/>
      <c r="J115" s="23"/>
      <c r="K115" s="23"/>
      <c r="L115" s="23"/>
      <c r="M115" s="23"/>
      <c r="N115" s="23"/>
    </row>
    <row r="116" spans="1:14" s="35" customFormat="1" ht="15.75">
      <c r="A116" s="23" t="s">
        <v>394</v>
      </c>
      <c r="B116" s="124" t="s">
        <v>395</v>
      </c>
      <c r="C116" s="124"/>
      <c r="D116" s="124"/>
      <c r="E116" s="124"/>
      <c r="F116" s="124"/>
      <c r="G116" s="124"/>
      <c r="H116" s="124"/>
      <c r="I116" s="124"/>
      <c r="J116" s="23"/>
      <c r="K116" s="23"/>
      <c r="L116" s="23"/>
      <c r="M116" s="23"/>
      <c r="N116" s="23"/>
    </row>
    <row r="117" spans="1:15" s="32" customFormat="1" ht="47.25">
      <c r="A117" s="21">
        <v>96</v>
      </c>
      <c r="B117" s="21" t="s">
        <v>185</v>
      </c>
      <c r="C117" s="21" t="s">
        <v>3</v>
      </c>
      <c r="D117" s="21" t="s">
        <v>84</v>
      </c>
      <c r="E117" s="28">
        <v>182.3</v>
      </c>
      <c r="F117" s="28"/>
      <c r="G117" s="28">
        <v>182.3</v>
      </c>
      <c r="H117" s="21" t="s">
        <v>186</v>
      </c>
      <c r="I117" s="21" t="s">
        <v>187</v>
      </c>
      <c r="J117" s="21"/>
      <c r="K117" s="21"/>
      <c r="L117" s="21" t="s">
        <v>421</v>
      </c>
      <c r="M117" s="21"/>
      <c r="N117" s="3" t="s">
        <v>422</v>
      </c>
      <c r="O117" s="20"/>
    </row>
    <row r="118" spans="1:15" s="32" customFormat="1" ht="63">
      <c r="A118" s="21">
        <v>97</v>
      </c>
      <c r="B118" s="21" t="s">
        <v>188</v>
      </c>
      <c r="C118" s="21" t="s">
        <v>4</v>
      </c>
      <c r="D118" s="21" t="s">
        <v>189</v>
      </c>
      <c r="E118" s="28">
        <v>10.4</v>
      </c>
      <c r="F118" s="28"/>
      <c r="G118" s="28">
        <v>10.4</v>
      </c>
      <c r="H118" s="21" t="s">
        <v>21</v>
      </c>
      <c r="I118" s="21" t="s">
        <v>190</v>
      </c>
      <c r="J118" s="21"/>
      <c r="K118" s="21"/>
      <c r="L118" s="21" t="s">
        <v>421</v>
      </c>
      <c r="M118" s="21"/>
      <c r="N118" s="3" t="s">
        <v>422</v>
      </c>
      <c r="O118" s="20"/>
    </row>
    <row r="119" spans="1:15" s="32" customFormat="1" ht="63">
      <c r="A119" s="21">
        <v>98</v>
      </c>
      <c r="B119" s="21" t="s">
        <v>191</v>
      </c>
      <c r="C119" s="21" t="s">
        <v>192</v>
      </c>
      <c r="D119" s="21" t="s">
        <v>193</v>
      </c>
      <c r="E119" s="28">
        <v>7.81</v>
      </c>
      <c r="F119" s="28"/>
      <c r="G119" s="28">
        <v>7.81</v>
      </c>
      <c r="H119" s="21" t="s">
        <v>194</v>
      </c>
      <c r="I119" s="21" t="s">
        <v>195</v>
      </c>
      <c r="J119" s="21" t="s">
        <v>421</v>
      </c>
      <c r="K119" s="21"/>
      <c r="L119" s="21"/>
      <c r="M119" s="21"/>
      <c r="N119" s="3" t="s">
        <v>422</v>
      </c>
      <c r="O119" s="20"/>
    </row>
    <row r="120" spans="1:15" s="32" customFormat="1" ht="63">
      <c r="A120" s="21">
        <v>99</v>
      </c>
      <c r="B120" s="21" t="s">
        <v>51</v>
      </c>
      <c r="C120" s="21" t="s">
        <v>8</v>
      </c>
      <c r="D120" s="21" t="s">
        <v>52</v>
      </c>
      <c r="E120" s="28">
        <v>1</v>
      </c>
      <c r="F120" s="28"/>
      <c r="G120" s="28">
        <v>1</v>
      </c>
      <c r="H120" s="21" t="s">
        <v>28</v>
      </c>
      <c r="I120" s="21" t="s">
        <v>53</v>
      </c>
      <c r="J120" s="21"/>
      <c r="K120" s="21"/>
      <c r="L120" s="21" t="s">
        <v>421</v>
      </c>
      <c r="M120" s="21"/>
      <c r="N120" s="3" t="s">
        <v>422</v>
      </c>
      <c r="O120" s="20"/>
    </row>
    <row r="121" spans="1:14" s="35" customFormat="1" ht="15.75">
      <c r="A121" s="125" t="s">
        <v>400</v>
      </c>
      <c r="B121" s="125"/>
      <c r="C121" s="22"/>
      <c r="D121" s="22"/>
      <c r="E121" s="29">
        <f>SUM(E117:E120)</f>
        <v>201.51000000000002</v>
      </c>
      <c r="F121" s="29"/>
      <c r="G121" s="29">
        <f>SUM(G117:G120)</f>
        <v>201.51000000000002</v>
      </c>
      <c r="H121" s="22"/>
      <c r="I121" s="22"/>
      <c r="J121" s="22">
        <v>1</v>
      </c>
      <c r="K121" s="22">
        <v>0</v>
      </c>
      <c r="L121" s="22">
        <v>3</v>
      </c>
      <c r="M121" s="22">
        <v>0</v>
      </c>
      <c r="N121" s="22"/>
    </row>
    <row r="122" spans="1:14" s="35" customFormat="1" ht="15.75">
      <c r="A122" s="125" t="s">
        <v>400</v>
      </c>
      <c r="B122" s="125"/>
      <c r="C122" s="22"/>
      <c r="D122" s="22"/>
      <c r="E122" s="29"/>
      <c r="F122" s="29"/>
      <c r="G122" s="29"/>
      <c r="H122" s="22"/>
      <c r="I122" s="22"/>
      <c r="J122" s="22">
        <f>E119</f>
        <v>7.81</v>
      </c>
      <c r="K122" s="22">
        <v>0</v>
      </c>
      <c r="L122" s="22">
        <f>E120+E118+E117</f>
        <v>193.70000000000002</v>
      </c>
      <c r="M122" s="22">
        <v>0</v>
      </c>
      <c r="N122" s="22">
        <f>SUM(J122:M122)</f>
        <v>201.51000000000002</v>
      </c>
    </row>
    <row r="123" spans="1:14" s="35" customFormat="1" ht="15.75">
      <c r="A123" s="23" t="s">
        <v>396</v>
      </c>
      <c r="B123" s="124" t="s">
        <v>250</v>
      </c>
      <c r="C123" s="124"/>
      <c r="D123" s="124"/>
      <c r="E123" s="124"/>
      <c r="F123" s="124"/>
      <c r="G123" s="124"/>
      <c r="H123" s="124"/>
      <c r="I123" s="124"/>
      <c r="J123" s="23"/>
      <c r="K123" s="23"/>
      <c r="L123" s="23"/>
      <c r="M123" s="23"/>
      <c r="N123" s="23"/>
    </row>
    <row r="124" spans="1:15" s="32" customFormat="1" ht="63">
      <c r="A124" s="21">
        <v>100</v>
      </c>
      <c r="B124" s="21" t="s">
        <v>339</v>
      </c>
      <c r="C124" s="21" t="s">
        <v>397</v>
      </c>
      <c r="D124" s="21" t="s">
        <v>340</v>
      </c>
      <c r="E124" s="28">
        <v>32.57</v>
      </c>
      <c r="F124" s="28"/>
      <c r="G124" s="28">
        <v>32.57</v>
      </c>
      <c r="H124" s="21" t="s">
        <v>341</v>
      </c>
      <c r="I124" s="21" t="s">
        <v>398</v>
      </c>
      <c r="J124" s="21"/>
      <c r="K124" s="21"/>
      <c r="L124" s="21" t="s">
        <v>421</v>
      </c>
      <c r="M124" s="21"/>
      <c r="N124" s="3" t="s">
        <v>422</v>
      </c>
      <c r="O124" s="20"/>
    </row>
    <row r="125" spans="1:14" s="35" customFormat="1" ht="15.75">
      <c r="A125" s="125" t="s">
        <v>400</v>
      </c>
      <c r="B125" s="125"/>
      <c r="C125" s="22"/>
      <c r="D125" s="22"/>
      <c r="E125" s="29">
        <f>E124</f>
        <v>32.57</v>
      </c>
      <c r="F125" s="29"/>
      <c r="G125" s="29"/>
      <c r="H125" s="22"/>
      <c r="I125" s="22"/>
      <c r="J125" s="22">
        <v>0</v>
      </c>
      <c r="K125" s="22">
        <v>0</v>
      </c>
      <c r="L125" s="22">
        <v>1</v>
      </c>
      <c r="M125" s="22">
        <v>0</v>
      </c>
      <c r="N125" s="22"/>
    </row>
    <row r="126" spans="1:14" s="35" customFormat="1" ht="15.75">
      <c r="A126" s="125" t="s">
        <v>400</v>
      </c>
      <c r="B126" s="125"/>
      <c r="C126" s="22"/>
      <c r="D126" s="22"/>
      <c r="E126" s="29"/>
      <c r="F126" s="29"/>
      <c r="G126" s="29"/>
      <c r="H126" s="22"/>
      <c r="I126" s="22"/>
      <c r="J126" s="22">
        <v>0</v>
      </c>
      <c r="K126" s="22">
        <v>0</v>
      </c>
      <c r="L126" s="22">
        <f>E124</f>
        <v>32.57</v>
      </c>
      <c r="M126" s="22">
        <v>0</v>
      </c>
      <c r="N126" s="22"/>
    </row>
    <row r="127" spans="1:14" s="35" customFormat="1" ht="15.75">
      <c r="A127" s="23" t="s">
        <v>249</v>
      </c>
      <c r="B127" s="124" t="s">
        <v>399</v>
      </c>
      <c r="C127" s="124"/>
      <c r="D127" s="124"/>
      <c r="E127" s="124"/>
      <c r="F127" s="124"/>
      <c r="G127" s="124"/>
      <c r="H127" s="124"/>
      <c r="I127" s="124"/>
      <c r="J127" s="23"/>
      <c r="K127" s="23"/>
      <c r="L127" s="23"/>
      <c r="M127" s="23"/>
      <c r="N127" s="23"/>
    </row>
    <row r="128" spans="1:14" s="35" customFormat="1" ht="15.75">
      <c r="A128" s="23" t="s">
        <v>234</v>
      </c>
      <c r="B128" s="124" t="s">
        <v>361</v>
      </c>
      <c r="C128" s="124"/>
      <c r="D128" s="124"/>
      <c r="E128" s="124"/>
      <c r="F128" s="124"/>
      <c r="G128" s="124"/>
      <c r="H128" s="124"/>
      <c r="I128" s="124"/>
      <c r="J128" s="23"/>
      <c r="K128" s="23"/>
      <c r="L128" s="23"/>
      <c r="M128" s="23"/>
      <c r="N128" s="23"/>
    </row>
    <row r="129" spans="1:15" s="32" customFormat="1" ht="47.25">
      <c r="A129" s="21">
        <v>101</v>
      </c>
      <c r="B129" s="21" t="s">
        <v>133</v>
      </c>
      <c r="C129" s="3" t="s">
        <v>6</v>
      </c>
      <c r="D129" s="21" t="s">
        <v>134</v>
      </c>
      <c r="E129" s="28">
        <v>1.4</v>
      </c>
      <c r="F129" s="28"/>
      <c r="G129" s="28"/>
      <c r="H129" s="3" t="s">
        <v>21</v>
      </c>
      <c r="I129" s="21" t="s">
        <v>135</v>
      </c>
      <c r="J129" s="21"/>
      <c r="K129" s="21"/>
      <c r="L129" s="21"/>
      <c r="M129" s="21" t="s">
        <v>421</v>
      </c>
      <c r="N129" s="21" t="s">
        <v>424</v>
      </c>
      <c r="O129" s="20"/>
    </row>
    <row r="130" spans="1:15" s="32" customFormat="1" ht="47.25">
      <c r="A130" s="21">
        <v>102</v>
      </c>
      <c r="B130" s="21" t="s">
        <v>158</v>
      </c>
      <c r="C130" s="21" t="s">
        <v>128</v>
      </c>
      <c r="D130" s="21" t="s">
        <v>14</v>
      </c>
      <c r="E130" s="28">
        <v>0.6203</v>
      </c>
      <c r="F130" s="28"/>
      <c r="G130" s="28"/>
      <c r="H130" s="21" t="s">
        <v>159</v>
      </c>
      <c r="I130" s="21" t="s">
        <v>160</v>
      </c>
      <c r="J130" s="21"/>
      <c r="K130" s="21"/>
      <c r="L130" s="21"/>
      <c r="M130" s="21" t="s">
        <v>421</v>
      </c>
      <c r="N130" s="21" t="s">
        <v>424</v>
      </c>
      <c r="O130" s="20"/>
    </row>
    <row r="131" spans="1:15" s="32" customFormat="1" ht="47.25">
      <c r="A131" s="21">
        <v>103</v>
      </c>
      <c r="B131" s="21" t="s">
        <v>171</v>
      </c>
      <c r="C131" s="21" t="s">
        <v>128</v>
      </c>
      <c r="D131" s="21" t="s">
        <v>44</v>
      </c>
      <c r="E131" s="28">
        <v>0.8</v>
      </c>
      <c r="F131" s="28"/>
      <c r="G131" s="28"/>
      <c r="H131" s="3" t="s">
        <v>19</v>
      </c>
      <c r="I131" s="21" t="s">
        <v>172</v>
      </c>
      <c r="J131" s="21"/>
      <c r="K131" s="21"/>
      <c r="L131" s="21"/>
      <c r="M131" s="21" t="s">
        <v>421</v>
      </c>
      <c r="N131" s="21" t="s">
        <v>424</v>
      </c>
      <c r="O131" s="20"/>
    </row>
    <row r="132" spans="1:15" s="32" customFormat="1" ht="47.25">
      <c r="A132" s="21">
        <v>104</v>
      </c>
      <c r="B132" s="21" t="s">
        <v>401</v>
      </c>
      <c r="C132" s="21" t="s">
        <v>7</v>
      </c>
      <c r="D132" s="21" t="s">
        <v>134</v>
      </c>
      <c r="E132" s="28">
        <v>1.85</v>
      </c>
      <c r="F132" s="28"/>
      <c r="G132" s="28"/>
      <c r="H132" s="3" t="s">
        <v>98</v>
      </c>
      <c r="I132" s="21" t="s">
        <v>405</v>
      </c>
      <c r="J132" s="21"/>
      <c r="K132" s="21"/>
      <c r="L132" s="21"/>
      <c r="M132" s="21" t="s">
        <v>421</v>
      </c>
      <c r="N132" s="21" t="s">
        <v>424</v>
      </c>
      <c r="O132" s="20"/>
    </row>
    <row r="133" spans="1:15" s="32" customFormat="1" ht="47.25">
      <c r="A133" s="21">
        <v>105</v>
      </c>
      <c r="B133" s="21" t="s">
        <v>402</v>
      </c>
      <c r="C133" s="21" t="s">
        <v>7</v>
      </c>
      <c r="D133" s="21" t="s">
        <v>134</v>
      </c>
      <c r="E133" s="28">
        <v>1</v>
      </c>
      <c r="F133" s="28"/>
      <c r="G133" s="28"/>
      <c r="H133" s="3" t="s">
        <v>78</v>
      </c>
      <c r="I133" s="21" t="s">
        <v>403</v>
      </c>
      <c r="J133" s="21"/>
      <c r="K133" s="21"/>
      <c r="L133" s="21"/>
      <c r="M133" s="21" t="s">
        <v>421</v>
      </c>
      <c r="N133" s="21" t="s">
        <v>424</v>
      </c>
      <c r="O133" s="20"/>
    </row>
    <row r="134" spans="1:15" s="32" customFormat="1" ht="63">
      <c r="A134" s="21">
        <v>106</v>
      </c>
      <c r="B134" s="21" t="s">
        <v>404</v>
      </c>
      <c r="C134" s="21" t="s">
        <v>7</v>
      </c>
      <c r="D134" s="21" t="s">
        <v>134</v>
      </c>
      <c r="E134" s="28">
        <v>0.32</v>
      </c>
      <c r="F134" s="28"/>
      <c r="G134" s="28"/>
      <c r="H134" s="3" t="s">
        <v>21</v>
      </c>
      <c r="I134" s="21" t="s">
        <v>406</v>
      </c>
      <c r="J134" s="21"/>
      <c r="K134" s="21"/>
      <c r="L134" s="21"/>
      <c r="M134" s="21" t="s">
        <v>421</v>
      </c>
      <c r="N134" s="21" t="s">
        <v>424</v>
      </c>
      <c r="O134" s="20"/>
    </row>
    <row r="135" spans="1:15" s="32" customFormat="1" ht="31.5">
      <c r="A135" s="21">
        <v>107</v>
      </c>
      <c r="B135" s="21" t="s">
        <v>407</v>
      </c>
      <c r="C135" s="21" t="s">
        <v>128</v>
      </c>
      <c r="D135" s="21" t="s">
        <v>134</v>
      </c>
      <c r="E135" s="28">
        <v>0.07</v>
      </c>
      <c r="F135" s="28"/>
      <c r="G135" s="28"/>
      <c r="H135" s="3" t="s">
        <v>19</v>
      </c>
      <c r="I135" s="21" t="s">
        <v>408</v>
      </c>
      <c r="J135" s="21"/>
      <c r="K135" s="21"/>
      <c r="L135" s="21"/>
      <c r="M135" s="21" t="s">
        <v>421</v>
      </c>
      <c r="N135" s="21" t="s">
        <v>424</v>
      </c>
      <c r="O135" s="20"/>
    </row>
    <row r="136" spans="1:15" s="32" customFormat="1" ht="63">
      <c r="A136" s="21">
        <v>108</v>
      </c>
      <c r="B136" s="21" t="s">
        <v>409</v>
      </c>
      <c r="C136" s="21" t="s">
        <v>7</v>
      </c>
      <c r="D136" s="21" t="s">
        <v>134</v>
      </c>
      <c r="E136" s="28">
        <v>0.65</v>
      </c>
      <c r="F136" s="28"/>
      <c r="G136" s="28"/>
      <c r="H136" s="3" t="s">
        <v>167</v>
      </c>
      <c r="I136" s="21" t="s">
        <v>412</v>
      </c>
      <c r="J136" s="21"/>
      <c r="K136" s="21"/>
      <c r="L136" s="21"/>
      <c r="M136" s="21" t="s">
        <v>421</v>
      </c>
      <c r="N136" s="21" t="s">
        <v>424</v>
      </c>
      <c r="O136" s="20"/>
    </row>
    <row r="137" spans="1:15" s="32" customFormat="1" ht="47.25">
      <c r="A137" s="21">
        <v>109</v>
      </c>
      <c r="B137" s="21" t="s">
        <v>410</v>
      </c>
      <c r="C137" s="21" t="s">
        <v>7</v>
      </c>
      <c r="D137" s="21" t="s">
        <v>134</v>
      </c>
      <c r="E137" s="28">
        <v>1.05</v>
      </c>
      <c r="F137" s="28"/>
      <c r="G137" s="28"/>
      <c r="H137" s="3" t="s">
        <v>167</v>
      </c>
      <c r="I137" s="21" t="s">
        <v>411</v>
      </c>
      <c r="J137" s="21"/>
      <c r="K137" s="21"/>
      <c r="L137" s="21"/>
      <c r="M137" s="21" t="s">
        <v>421</v>
      </c>
      <c r="N137" s="21" t="s">
        <v>424</v>
      </c>
      <c r="O137" s="20"/>
    </row>
    <row r="138" spans="1:15" s="32" customFormat="1" ht="47.25">
      <c r="A138" s="21">
        <v>110</v>
      </c>
      <c r="B138" s="21" t="s">
        <v>200</v>
      </c>
      <c r="C138" s="21" t="s">
        <v>6</v>
      </c>
      <c r="D138" s="21" t="s">
        <v>134</v>
      </c>
      <c r="E138" s="28">
        <v>0.23</v>
      </c>
      <c r="F138" s="28"/>
      <c r="G138" s="28"/>
      <c r="H138" s="21" t="s">
        <v>201</v>
      </c>
      <c r="I138" s="21" t="s">
        <v>202</v>
      </c>
      <c r="J138" s="21" t="s">
        <v>421</v>
      </c>
      <c r="K138" s="21"/>
      <c r="L138" s="21"/>
      <c r="M138" s="21"/>
      <c r="N138" s="3" t="s">
        <v>423</v>
      </c>
      <c r="O138" s="20"/>
    </row>
    <row r="139" spans="1:15" s="32" customFormat="1" ht="31.5">
      <c r="A139" s="21">
        <v>111</v>
      </c>
      <c r="B139" s="21" t="s">
        <v>203</v>
      </c>
      <c r="C139" s="21" t="s">
        <v>6</v>
      </c>
      <c r="D139" s="21" t="s">
        <v>134</v>
      </c>
      <c r="E139" s="28">
        <v>0.04</v>
      </c>
      <c r="F139" s="28"/>
      <c r="G139" s="28"/>
      <c r="H139" s="21" t="s">
        <v>201</v>
      </c>
      <c r="I139" s="21" t="s">
        <v>204</v>
      </c>
      <c r="J139" s="21" t="s">
        <v>421</v>
      </c>
      <c r="K139" s="21"/>
      <c r="L139" s="21"/>
      <c r="M139" s="21"/>
      <c r="N139" s="3" t="s">
        <v>423</v>
      </c>
      <c r="O139" s="20"/>
    </row>
    <row r="140" spans="1:15" s="32" customFormat="1" ht="220.5">
      <c r="A140" s="21">
        <v>112</v>
      </c>
      <c r="B140" s="21" t="s">
        <v>141</v>
      </c>
      <c r="C140" s="21" t="s">
        <v>137</v>
      </c>
      <c r="D140" s="21" t="s">
        <v>142</v>
      </c>
      <c r="E140" s="28">
        <v>0.1</v>
      </c>
      <c r="F140" s="28"/>
      <c r="G140" s="28"/>
      <c r="H140" s="3" t="s">
        <v>143</v>
      </c>
      <c r="I140" s="21" t="s">
        <v>144</v>
      </c>
      <c r="J140" s="21" t="s">
        <v>421</v>
      </c>
      <c r="K140" s="21"/>
      <c r="L140" s="21"/>
      <c r="M140" s="21"/>
      <c r="N140" s="21" t="s">
        <v>424</v>
      </c>
      <c r="O140" s="20"/>
    </row>
    <row r="141" spans="1:15" s="32" customFormat="1" ht="94.5">
      <c r="A141" s="21">
        <v>113</v>
      </c>
      <c r="B141" s="21" t="s">
        <v>415</v>
      </c>
      <c r="C141" s="21" t="s">
        <v>128</v>
      </c>
      <c r="D141" s="21" t="s">
        <v>161</v>
      </c>
      <c r="E141" s="28">
        <v>3</v>
      </c>
      <c r="F141" s="28"/>
      <c r="G141" s="28"/>
      <c r="H141" s="21" t="s">
        <v>162</v>
      </c>
      <c r="I141" s="21" t="s">
        <v>416</v>
      </c>
      <c r="J141" s="21" t="s">
        <v>421</v>
      </c>
      <c r="K141" s="21"/>
      <c r="L141" s="21"/>
      <c r="M141" s="21"/>
      <c r="N141" s="3" t="s">
        <v>423</v>
      </c>
      <c r="O141" s="20"/>
    </row>
    <row r="142" spans="1:15" s="32" customFormat="1" ht="110.25">
      <c r="A142" s="21">
        <v>114</v>
      </c>
      <c r="B142" s="21" t="s">
        <v>87</v>
      </c>
      <c r="C142" s="3" t="s">
        <v>7</v>
      </c>
      <c r="D142" s="21" t="s">
        <v>88</v>
      </c>
      <c r="E142" s="28">
        <v>7.4</v>
      </c>
      <c r="F142" s="28"/>
      <c r="G142" s="28"/>
      <c r="H142" s="3" t="s">
        <v>21</v>
      </c>
      <c r="I142" s="21" t="s">
        <v>89</v>
      </c>
      <c r="J142" s="21" t="s">
        <v>421</v>
      </c>
      <c r="K142" s="21"/>
      <c r="L142" s="21"/>
      <c r="M142" s="21"/>
      <c r="N142" s="3" t="s">
        <v>545</v>
      </c>
      <c r="O142" s="20" t="s">
        <v>544</v>
      </c>
    </row>
    <row r="143" spans="1:15" s="53" customFormat="1" ht="63">
      <c r="A143" s="49">
        <v>115</v>
      </c>
      <c r="B143" s="49" t="s">
        <v>68</v>
      </c>
      <c r="C143" s="51" t="s">
        <v>7</v>
      </c>
      <c r="D143" s="49" t="s">
        <v>69</v>
      </c>
      <c r="E143" s="50">
        <v>63</v>
      </c>
      <c r="F143" s="50"/>
      <c r="G143" s="50"/>
      <c r="H143" s="51" t="s">
        <v>70</v>
      </c>
      <c r="I143" s="49" t="s">
        <v>71</v>
      </c>
      <c r="J143" s="49" t="s">
        <v>421</v>
      </c>
      <c r="K143" s="49"/>
      <c r="L143" s="49"/>
      <c r="M143" s="49"/>
      <c r="N143" s="54" t="s">
        <v>422</v>
      </c>
      <c r="O143" s="52"/>
    </row>
    <row r="144" spans="1:15" s="32" customFormat="1" ht="63">
      <c r="A144" s="21">
        <v>116</v>
      </c>
      <c r="B144" s="21" t="s">
        <v>72</v>
      </c>
      <c r="C144" s="21" t="s">
        <v>73</v>
      </c>
      <c r="D144" s="21" t="s">
        <v>74</v>
      </c>
      <c r="E144" s="28">
        <v>35</v>
      </c>
      <c r="F144" s="28"/>
      <c r="G144" s="28"/>
      <c r="H144" s="21" t="s">
        <v>75</v>
      </c>
      <c r="I144" s="21" t="s">
        <v>76</v>
      </c>
      <c r="J144" s="21"/>
      <c r="K144" s="21"/>
      <c r="L144" s="21"/>
      <c r="M144" s="21" t="s">
        <v>421</v>
      </c>
      <c r="N144" s="21" t="s">
        <v>424</v>
      </c>
      <c r="O144" s="20"/>
    </row>
    <row r="145" spans="1:15" s="32" customFormat="1" ht="126">
      <c r="A145" s="21">
        <v>117</v>
      </c>
      <c r="B145" s="21" t="s">
        <v>79</v>
      </c>
      <c r="C145" s="21" t="s">
        <v>80</v>
      </c>
      <c r="D145" s="21" t="s">
        <v>81</v>
      </c>
      <c r="E145" s="28">
        <v>1.53</v>
      </c>
      <c r="F145" s="28"/>
      <c r="G145" s="28"/>
      <c r="H145" s="3" t="s">
        <v>24</v>
      </c>
      <c r="I145" s="21" t="s">
        <v>82</v>
      </c>
      <c r="J145" s="21" t="s">
        <v>421</v>
      </c>
      <c r="K145" s="21"/>
      <c r="L145" s="21"/>
      <c r="M145" s="21"/>
      <c r="N145" s="21" t="s">
        <v>423</v>
      </c>
      <c r="O145" s="20"/>
    </row>
    <row r="146" spans="1:15" s="32" customFormat="1" ht="63">
      <c r="A146" s="21">
        <v>118</v>
      </c>
      <c r="B146" s="21" t="s">
        <v>83</v>
      </c>
      <c r="C146" s="21" t="s">
        <v>3</v>
      </c>
      <c r="D146" s="21" t="s">
        <v>81</v>
      </c>
      <c r="E146" s="28">
        <v>9.34</v>
      </c>
      <c r="F146" s="28"/>
      <c r="G146" s="28"/>
      <c r="H146" s="21" t="s">
        <v>70</v>
      </c>
      <c r="I146" s="21" t="s">
        <v>85</v>
      </c>
      <c r="J146" s="21" t="s">
        <v>421</v>
      </c>
      <c r="K146" s="21"/>
      <c r="L146" s="21"/>
      <c r="M146" s="21"/>
      <c r="N146" s="3" t="s">
        <v>545</v>
      </c>
      <c r="O146" s="20" t="s">
        <v>544</v>
      </c>
    </row>
    <row r="147" spans="1:15" s="32" customFormat="1" ht="63">
      <c r="A147" s="21">
        <v>119</v>
      </c>
      <c r="B147" s="21" t="s">
        <v>196</v>
      </c>
      <c r="C147" s="3" t="s">
        <v>6</v>
      </c>
      <c r="D147" s="21" t="s">
        <v>197</v>
      </c>
      <c r="E147" s="28">
        <v>0.83</v>
      </c>
      <c r="F147" s="28"/>
      <c r="G147" s="28"/>
      <c r="H147" s="3" t="s">
        <v>198</v>
      </c>
      <c r="I147" s="21" t="s">
        <v>413</v>
      </c>
      <c r="J147" s="21" t="s">
        <v>421</v>
      </c>
      <c r="K147" s="21"/>
      <c r="L147" s="21"/>
      <c r="M147" s="21"/>
      <c r="N147" s="21" t="s">
        <v>423</v>
      </c>
      <c r="O147" s="20"/>
    </row>
    <row r="148" spans="1:15" s="32" customFormat="1" ht="63">
      <c r="A148" s="21">
        <v>120</v>
      </c>
      <c r="B148" s="21" t="s">
        <v>199</v>
      </c>
      <c r="C148" s="3" t="s">
        <v>6</v>
      </c>
      <c r="D148" s="21" t="s">
        <v>197</v>
      </c>
      <c r="E148" s="28">
        <v>0.7</v>
      </c>
      <c r="F148" s="28"/>
      <c r="G148" s="28"/>
      <c r="H148" s="3" t="s">
        <v>198</v>
      </c>
      <c r="I148" s="21" t="s">
        <v>414</v>
      </c>
      <c r="J148" s="21" t="s">
        <v>421</v>
      </c>
      <c r="K148" s="21"/>
      <c r="L148" s="21"/>
      <c r="M148" s="21"/>
      <c r="N148" s="21" t="s">
        <v>423</v>
      </c>
      <c r="O148" s="20"/>
    </row>
    <row r="149" spans="1:15" s="32" customFormat="1" ht="63">
      <c r="A149" s="21">
        <v>121</v>
      </c>
      <c r="B149" s="21" t="s">
        <v>218</v>
      </c>
      <c r="C149" s="21" t="s">
        <v>7</v>
      </c>
      <c r="D149" s="21" t="s">
        <v>219</v>
      </c>
      <c r="E149" s="28">
        <v>26</v>
      </c>
      <c r="F149" s="28"/>
      <c r="G149" s="28"/>
      <c r="H149" s="21" t="s">
        <v>220</v>
      </c>
      <c r="I149" s="21" t="s">
        <v>221</v>
      </c>
      <c r="J149" s="21" t="s">
        <v>421</v>
      </c>
      <c r="K149" s="21"/>
      <c r="L149" s="21"/>
      <c r="M149" s="21"/>
      <c r="N149" s="21" t="s">
        <v>423</v>
      </c>
      <c r="O149" s="20" t="s">
        <v>544</v>
      </c>
    </row>
    <row r="150" spans="1:15" s="32" customFormat="1" ht="31.5">
      <c r="A150" s="21">
        <v>122</v>
      </c>
      <c r="B150" s="21" t="s">
        <v>222</v>
      </c>
      <c r="C150" s="21" t="s">
        <v>223</v>
      </c>
      <c r="D150" s="21" t="s">
        <v>224</v>
      </c>
      <c r="E150" s="28">
        <v>1.01</v>
      </c>
      <c r="F150" s="28"/>
      <c r="G150" s="28"/>
      <c r="H150" s="21" t="s">
        <v>50</v>
      </c>
      <c r="I150" s="21" t="s">
        <v>225</v>
      </c>
      <c r="J150" s="21" t="s">
        <v>421</v>
      </c>
      <c r="K150" s="21"/>
      <c r="L150" s="21"/>
      <c r="M150" s="21"/>
      <c r="N150" s="21" t="s">
        <v>423</v>
      </c>
      <c r="O150" s="20"/>
    </row>
    <row r="151" spans="1:15" s="32" customFormat="1" ht="157.5">
      <c r="A151" s="21">
        <v>123</v>
      </c>
      <c r="B151" s="21" t="s">
        <v>342</v>
      </c>
      <c r="C151" s="21" t="s">
        <v>22</v>
      </c>
      <c r="D151" s="21" t="s">
        <v>81</v>
      </c>
      <c r="E151" s="28">
        <v>3.71</v>
      </c>
      <c r="F151" s="28"/>
      <c r="G151" s="28"/>
      <c r="H151" s="21" t="s">
        <v>24</v>
      </c>
      <c r="I151" s="21" t="s">
        <v>343</v>
      </c>
      <c r="J151" s="21" t="s">
        <v>421</v>
      </c>
      <c r="K151" s="21"/>
      <c r="L151" s="21"/>
      <c r="M151" s="21"/>
      <c r="N151" s="21" t="s">
        <v>423</v>
      </c>
      <c r="O151" s="20"/>
    </row>
    <row r="152" spans="1:15" s="32" customFormat="1" ht="47.25">
      <c r="A152" s="21">
        <v>124</v>
      </c>
      <c r="B152" s="21" t="s">
        <v>171</v>
      </c>
      <c r="C152" s="21" t="s">
        <v>128</v>
      </c>
      <c r="D152" s="21" t="s">
        <v>44</v>
      </c>
      <c r="E152" s="28">
        <v>0.8</v>
      </c>
      <c r="F152" s="28"/>
      <c r="G152" s="28">
        <v>0.8</v>
      </c>
      <c r="H152" s="21" t="s">
        <v>19</v>
      </c>
      <c r="I152" s="21" t="s">
        <v>172</v>
      </c>
      <c r="J152" s="21"/>
      <c r="K152" s="21"/>
      <c r="L152" s="21"/>
      <c r="M152" s="21" t="s">
        <v>421</v>
      </c>
      <c r="N152" s="21" t="s">
        <v>424</v>
      </c>
      <c r="O152" s="20"/>
    </row>
    <row r="153" spans="1:15" s="32" customFormat="1" ht="78.75">
      <c r="A153" s="21">
        <v>125</v>
      </c>
      <c r="B153" s="21" t="s">
        <v>355</v>
      </c>
      <c r="C153" s="21" t="s">
        <v>4</v>
      </c>
      <c r="D153" s="21" t="s">
        <v>356</v>
      </c>
      <c r="E153" s="28">
        <v>15.2</v>
      </c>
      <c r="F153" s="28"/>
      <c r="G153" s="28"/>
      <c r="H153" s="21" t="s">
        <v>357</v>
      </c>
      <c r="I153" s="21" t="s">
        <v>358</v>
      </c>
      <c r="J153" s="21" t="s">
        <v>421</v>
      </c>
      <c r="K153" s="21"/>
      <c r="L153" s="21"/>
      <c r="M153" s="21"/>
      <c r="N153" s="21" t="s">
        <v>423</v>
      </c>
      <c r="O153" s="20"/>
    </row>
    <row r="154" spans="1:14" s="35" customFormat="1" ht="15.75">
      <c r="A154" s="125" t="s">
        <v>400</v>
      </c>
      <c r="B154" s="125"/>
      <c r="C154" s="22"/>
      <c r="D154" s="22"/>
      <c r="E154" s="29">
        <f>SUM(E127:E153)</f>
        <v>175.6503</v>
      </c>
      <c r="F154" s="29"/>
      <c r="G154" s="29"/>
      <c r="H154" s="22"/>
      <c r="I154" s="22"/>
      <c r="J154" s="22">
        <f>COUNTA(J127:J153)</f>
        <v>14</v>
      </c>
      <c r="K154" s="22">
        <f>COUNTA(K127:K153)</f>
        <v>0</v>
      </c>
      <c r="L154" s="22">
        <f>COUNTA(L127:L153)</f>
        <v>0</v>
      </c>
      <c r="M154" s="22">
        <f>COUNTA(M127:M153)</f>
        <v>11</v>
      </c>
      <c r="N154" s="22"/>
    </row>
    <row r="155" spans="1:14" s="35" customFormat="1" ht="15.75">
      <c r="A155" s="125" t="s">
        <v>400</v>
      </c>
      <c r="B155" s="125"/>
      <c r="C155" s="22"/>
      <c r="D155" s="22"/>
      <c r="E155" s="29"/>
      <c r="F155" s="29"/>
      <c r="G155" s="29"/>
      <c r="H155" s="22"/>
      <c r="I155" s="22"/>
      <c r="J155" s="29">
        <f>E153+E151+E150+E149+E148+E147+E146+E145+E143+E142+E141+E140+E139+E138</f>
        <v>132.08999999999997</v>
      </c>
      <c r="K155" s="29">
        <v>0</v>
      </c>
      <c r="L155" s="29">
        <v>0</v>
      </c>
      <c r="M155" s="29">
        <f>E152+E144+E137+E136+E135+E134+E133+E132+E131+E130+E129</f>
        <v>43.56029999999999</v>
      </c>
      <c r="N155" s="29">
        <f>SUM(J155:M155)</f>
        <v>175.65029999999996</v>
      </c>
    </row>
    <row r="156" spans="1:14" s="35" customFormat="1" ht="15.75">
      <c r="A156" s="23" t="s">
        <v>238</v>
      </c>
      <c r="B156" s="124" t="s">
        <v>250</v>
      </c>
      <c r="C156" s="124"/>
      <c r="D156" s="124"/>
      <c r="E156" s="124"/>
      <c r="F156" s="124"/>
      <c r="G156" s="124"/>
      <c r="H156" s="124"/>
      <c r="I156" s="124"/>
      <c r="J156" s="23"/>
      <c r="K156" s="23"/>
      <c r="L156" s="23"/>
      <c r="M156" s="23"/>
      <c r="N156" s="23"/>
    </row>
    <row r="157" spans="1:15" s="32" customFormat="1" ht="31.5">
      <c r="A157" s="21">
        <v>126</v>
      </c>
      <c r="B157" s="21" t="s">
        <v>212</v>
      </c>
      <c r="C157" s="21" t="s">
        <v>7</v>
      </c>
      <c r="D157" s="21" t="s">
        <v>213</v>
      </c>
      <c r="E157" s="28">
        <v>5</v>
      </c>
      <c r="F157" s="28"/>
      <c r="G157" s="28"/>
      <c r="H157" s="21" t="s">
        <v>214</v>
      </c>
      <c r="I157" s="21" t="s">
        <v>215</v>
      </c>
      <c r="J157" s="21" t="s">
        <v>421</v>
      </c>
      <c r="K157" s="21"/>
      <c r="L157" s="21"/>
      <c r="M157" s="21"/>
      <c r="N157" s="21" t="s">
        <v>424</v>
      </c>
      <c r="O157" s="20"/>
    </row>
    <row r="158" spans="1:15" s="32" customFormat="1" ht="47.25">
      <c r="A158" s="21">
        <v>127</v>
      </c>
      <c r="B158" s="21" t="s">
        <v>216</v>
      </c>
      <c r="C158" s="21" t="s">
        <v>128</v>
      </c>
      <c r="D158" s="21" t="s">
        <v>213</v>
      </c>
      <c r="E158" s="28">
        <v>1.5</v>
      </c>
      <c r="F158" s="28"/>
      <c r="G158" s="28"/>
      <c r="H158" s="21" t="s">
        <v>217</v>
      </c>
      <c r="I158" s="21" t="s">
        <v>215</v>
      </c>
      <c r="J158" s="21" t="s">
        <v>421</v>
      </c>
      <c r="K158" s="21"/>
      <c r="L158" s="21"/>
      <c r="M158" s="21"/>
      <c r="N158" s="21" t="s">
        <v>424</v>
      </c>
      <c r="O158" s="20"/>
    </row>
    <row r="159" spans="1:14" s="35" customFormat="1" ht="15.75">
      <c r="A159" s="125" t="s">
        <v>400</v>
      </c>
      <c r="B159" s="125"/>
      <c r="C159" s="22"/>
      <c r="D159" s="22"/>
      <c r="E159" s="29">
        <f>SUM(E157:E158)</f>
        <v>6.5</v>
      </c>
      <c r="F159" s="29"/>
      <c r="G159" s="29"/>
      <c r="H159" s="22"/>
      <c r="I159" s="22"/>
      <c r="J159" s="22">
        <v>2</v>
      </c>
      <c r="K159" s="22"/>
      <c r="L159" s="22"/>
      <c r="M159" s="22"/>
      <c r="N159" s="22"/>
    </row>
    <row r="160" spans="1:14" s="35" customFormat="1" ht="15.75">
      <c r="A160" s="125" t="s">
        <v>400</v>
      </c>
      <c r="B160" s="125"/>
      <c r="C160" s="22"/>
      <c r="D160" s="22"/>
      <c r="E160" s="29"/>
      <c r="F160" s="29"/>
      <c r="G160" s="29"/>
      <c r="H160" s="22"/>
      <c r="I160" s="22"/>
      <c r="J160" s="22">
        <v>6.5</v>
      </c>
      <c r="K160" s="22">
        <v>0</v>
      </c>
      <c r="L160" s="22">
        <v>0</v>
      </c>
      <c r="M160" s="22">
        <v>0</v>
      </c>
      <c r="N160" s="22"/>
    </row>
    <row r="161" spans="1:14" s="35" customFormat="1" ht="15.75">
      <c r="A161" s="124" t="s">
        <v>540</v>
      </c>
      <c r="B161" s="124"/>
      <c r="C161" s="124"/>
      <c r="D161" s="124"/>
      <c r="E161" s="124"/>
      <c r="F161" s="124"/>
      <c r="G161" s="124"/>
      <c r="H161" s="124"/>
      <c r="I161" s="124"/>
      <c r="J161" s="124"/>
      <c r="K161" s="124"/>
      <c r="L161" s="124"/>
      <c r="M161" s="124"/>
      <c r="N161" s="124"/>
    </row>
    <row r="162" spans="1:14" s="35" customFormat="1" ht="15.75">
      <c r="A162" s="124" t="s">
        <v>538</v>
      </c>
      <c r="B162" s="124"/>
      <c r="C162" s="124"/>
      <c r="D162" s="124"/>
      <c r="E162" s="124"/>
      <c r="F162" s="124"/>
      <c r="G162" s="124"/>
      <c r="H162" s="124"/>
      <c r="I162" s="124"/>
      <c r="J162" s="124"/>
      <c r="K162" s="124"/>
      <c r="L162" s="124"/>
      <c r="M162" s="124"/>
      <c r="N162" s="124"/>
    </row>
    <row r="163" spans="1:14" s="35" customFormat="1" ht="15.75">
      <c r="A163" s="124" t="s">
        <v>537</v>
      </c>
      <c r="B163" s="124"/>
      <c r="C163" s="124"/>
      <c r="D163" s="124"/>
      <c r="E163" s="124"/>
      <c r="F163" s="124"/>
      <c r="G163" s="124"/>
      <c r="H163" s="124"/>
      <c r="I163" s="124"/>
      <c r="J163" s="124"/>
      <c r="K163" s="124"/>
      <c r="L163" s="124"/>
      <c r="M163" s="124"/>
      <c r="N163" s="124"/>
    </row>
    <row r="164" spans="1:15" s="32" customFormat="1" ht="110.25">
      <c r="A164" s="21">
        <v>128</v>
      </c>
      <c r="B164" s="21" t="s">
        <v>536</v>
      </c>
      <c r="C164" s="21" t="s">
        <v>128</v>
      </c>
      <c r="D164" s="21" t="s">
        <v>134</v>
      </c>
      <c r="E164" s="28">
        <v>18.74</v>
      </c>
      <c r="F164" s="28">
        <v>7.1</v>
      </c>
      <c r="G164" s="28">
        <f>E164</f>
        <v>18.74</v>
      </c>
      <c r="H164" s="21" t="s">
        <v>535</v>
      </c>
      <c r="I164" s="21" t="s">
        <v>534</v>
      </c>
      <c r="J164" s="21"/>
      <c r="K164" s="21"/>
      <c r="L164" s="21"/>
      <c r="M164" s="21" t="s">
        <v>421</v>
      </c>
      <c r="N164" s="21" t="s">
        <v>424</v>
      </c>
      <c r="O164" s="20"/>
    </row>
    <row r="165" spans="1:15" s="32" customFormat="1" ht="94.5">
      <c r="A165" s="21">
        <v>129</v>
      </c>
      <c r="B165" s="21" t="s">
        <v>211</v>
      </c>
      <c r="C165" s="21" t="s">
        <v>128</v>
      </c>
      <c r="D165" s="21" t="s">
        <v>134</v>
      </c>
      <c r="E165" s="28">
        <v>13.8</v>
      </c>
      <c r="F165" s="28">
        <v>9.5</v>
      </c>
      <c r="G165" s="28">
        <f aca="true" t="shared" si="0" ref="G165:G172">+E165</f>
        <v>13.8</v>
      </c>
      <c r="H165" s="21" t="s">
        <v>194</v>
      </c>
      <c r="I165" s="21" t="s">
        <v>533</v>
      </c>
      <c r="J165" s="21" t="s">
        <v>421</v>
      </c>
      <c r="K165" s="21"/>
      <c r="L165" s="21"/>
      <c r="M165" s="21"/>
      <c r="N165" s="3" t="s">
        <v>422</v>
      </c>
      <c r="O165" s="20"/>
    </row>
    <row r="166" spans="1:15" s="32" customFormat="1" ht="78.75">
      <c r="A166" s="21">
        <v>130</v>
      </c>
      <c r="B166" s="21" t="s">
        <v>119</v>
      </c>
      <c r="C166" s="21" t="s">
        <v>128</v>
      </c>
      <c r="D166" s="21" t="s">
        <v>23</v>
      </c>
      <c r="E166" s="28">
        <v>7.7</v>
      </c>
      <c r="F166" s="28">
        <v>6.16</v>
      </c>
      <c r="G166" s="28">
        <f t="shared" si="0"/>
        <v>7.7</v>
      </c>
      <c r="H166" s="21" t="s">
        <v>25</v>
      </c>
      <c r="I166" s="21" t="s">
        <v>120</v>
      </c>
      <c r="J166" s="21" t="s">
        <v>421</v>
      </c>
      <c r="K166" s="21"/>
      <c r="L166" s="21"/>
      <c r="M166" s="21"/>
      <c r="N166" s="3" t="s">
        <v>422</v>
      </c>
      <c r="O166" s="20"/>
    </row>
    <row r="167" spans="1:15" s="32" customFormat="1" ht="63">
      <c r="A167" s="21">
        <v>131</v>
      </c>
      <c r="B167" s="21" t="s">
        <v>532</v>
      </c>
      <c r="C167" s="21" t="s">
        <v>128</v>
      </c>
      <c r="D167" s="21" t="s">
        <v>23</v>
      </c>
      <c r="E167" s="28">
        <v>2.9</v>
      </c>
      <c r="F167" s="28">
        <v>1.45</v>
      </c>
      <c r="G167" s="28">
        <f t="shared" si="0"/>
        <v>2.9</v>
      </c>
      <c r="H167" s="21" t="s">
        <v>531</v>
      </c>
      <c r="I167" s="21" t="s">
        <v>530</v>
      </c>
      <c r="J167" s="21" t="s">
        <v>421</v>
      </c>
      <c r="K167" s="21"/>
      <c r="L167" s="21"/>
      <c r="M167" s="21"/>
      <c r="N167" s="3" t="s">
        <v>422</v>
      </c>
      <c r="O167" s="20"/>
    </row>
    <row r="168" spans="1:15" s="32" customFormat="1" ht="157.5">
      <c r="A168" s="21">
        <v>132</v>
      </c>
      <c r="B168" s="21" t="s">
        <v>125</v>
      </c>
      <c r="C168" s="21" t="s">
        <v>128</v>
      </c>
      <c r="D168" s="21" t="s">
        <v>23</v>
      </c>
      <c r="E168" s="28">
        <v>4.09</v>
      </c>
      <c r="F168" s="28">
        <v>1.2269999999999999</v>
      </c>
      <c r="G168" s="28">
        <f t="shared" si="0"/>
        <v>4.09</v>
      </c>
      <c r="H168" s="21" t="s">
        <v>25</v>
      </c>
      <c r="I168" s="21" t="s">
        <v>529</v>
      </c>
      <c r="J168" s="21" t="s">
        <v>421</v>
      </c>
      <c r="K168" s="21"/>
      <c r="L168" s="21"/>
      <c r="M168" s="21"/>
      <c r="N168" s="3" t="s">
        <v>422</v>
      </c>
      <c r="O168" s="20"/>
    </row>
    <row r="169" spans="1:15" s="32" customFormat="1" ht="47.25">
      <c r="A169" s="21">
        <v>133</v>
      </c>
      <c r="B169" s="21" t="s">
        <v>169</v>
      </c>
      <c r="C169" s="21" t="s">
        <v>7</v>
      </c>
      <c r="D169" s="21" t="s">
        <v>44</v>
      </c>
      <c r="E169" s="28">
        <v>1.07</v>
      </c>
      <c r="F169" s="28">
        <v>0.6955000000000001</v>
      </c>
      <c r="G169" s="28">
        <f t="shared" si="0"/>
        <v>1.07</v>
      </c>
      <c r="H169" s="21" t="s">
        <v>528</v>
      </c>
      <c r="I169" s="21" t="s">
        <v>170</v>
      </c>
      <c r="J169" s="21" t="s">
        <v>421</v>
      </c>
      <c r="K169" s="21"/>
      <c r="L169" s="21"/>
      <c r="M169" s="21"/>
      <c r="N169" s="3" t="s">
        <v>422</v>
      </c>
      <c r="O169" s="20"/>
    </row>
    <row r="170" spans="1:15" s="32" customFormat="1" ht="126">
      <c r="A170" s="21">
        <v>134</v>
      </c>
      <c r="B170" s="21" t="s">
        <v>246</v>
      </c>
      <c r="C170" s="21" t="s">
        <v>7</v>
      </c>
      <c r="D170" s="21" t="s">
        <v>44</v>
      </c>
      <c r="E170" s="28">
        <v>5.2</v>
      </c>
      <c r="F170" s="28">
        <v>4.16</v>
      </c>
      <c r="G170" s="28">
        <f t="shared" si="0"/>
        <v>5.2</v>
      </c>
      <c r="H170" s="21" t="s">
        <v>527</v>
      </c>
      <c r="I170" s="21" t="s">
        <v>364</v>
      </c>
      <c r="J170" s="21" t="s">
        <v>421</v>
      </c>
      <c r="K170" s="21"/>
      <c r="L170" s="21"/>
      <c r="M170" s="21"/>
      <c r="N170" s="3" t="s">
        <v>422</v>
      </c>
      <c r="O170" s="20"/>
    </row>
    <row r="171" spans="1:15" s="32" customFormat="1" ht="63">
      <c r="A171" s="21">
        <v>135</v>
      </c>
      <c r="B171" s="21" t="s">
        <v>526</v>
      </c>
      <c r="C171" s="21" t="s">
        <v>4</v>
      </c>
      <c r="D171" s="21" t="s">
        <v>14</v>
      </c>
      <c r="E171" s="28">
        <f>4215/10000</f>
        <v>0.4215</v>
      </c>
      <c r="F171" s="28">
        <f>2560/10000</f>
        <v>0.256</v>
      </c>
      <c r="G171" s="28">
        <f t="shared" si="0"/>
        <v>0.4215</v>
      </c>
      <c r="H171" s="21" t="s">
        <v>159</v>
      </c>
      <c r="I171" s="21" t="s">
        <v>525</v>
      </c>
      <c r="J171" s="21" t="s">
        <v>421</v>
      </c>
      <c r="K171" s="21"/>
      <c r="L171" s="21"/>
      <c r="M171" s="21"/>
      <c r="N171" s="3" t="s">
        <v>422</v>
      </c>
      <c r="O171" s="20"/>
    </row>
    <row r="172" spans="1:15" s="33" customFormat="1" ht="78.75">
      <c r="A172" s="21">
        <v>136</v>
      </c>
      <c r="B172" s="21" t="s">
        <v>524</v>
      </c>
      <c r="C172" s="21" t="s">
        <v>4</v>
      </c>
      <c r="D172" s="21" t="s">
        <v>44</v>
      </c>
      <c r="E172" s="28">
        <v>0.35</v>
      </c>
      <c r="F172" s="28">
        <f>+G172*0.7</f>
        <v>0.24499999999999997</v>
      </c>
      <c r="G172" s="28">
        <f t="shared" si="0"/>
        <v>0.35</v>
      </c>
      <c r="H172" s="21" t="s">
        <v>205</v>
      </c>
      <c r="I172" s="21" t="s">
        <v>523</v>
      </c>
      <c r="J172" s="21"/>
      <c r="K172" s="21"/>
      <c r="L172" s="21" t="s">
        <v>421</v>
      </c>
      <c r="M172" s="21"/>
      <c r="N172" s="3" t="s">
        <v>422</v>
      </c>
      <c r="O172" s="20"/>
    </row>
    <row r="173" spans="1:15" s="33" customFormat="1" ht="63">
      <c r="A173" s="21">
        <v>137</v>
      </c>
      <c r="B173" s="21" t="s">
        <v>255</v>
      </c>
      <c r="C173" s="3" t="s">
        <v>13</v>
      </c>
      <c r="D173" s="21" t="s">
        <v>480</v>
      </c>
      <c r="E173" s="28">
        <v>1.3283</v>
      </c>
      <c r="F173" s="28">
        <v>1.03</v>
      </c>
      <c r="G173" s="28">
        <f>E173</f>
        <v>1.3283</v>
      </c>
      <c r="H173" s="21" t="s">
        <v>522</v>
      </c>
      <c r="I173" s="21" t="s">
        <v>521</v>
      </c>
      <c r="J173" s="21"/>
      <c r="K173" s="21"/>
      <c r="L173" s="21" t="s">
        <v>421</v>
      </c>
      <c r="M173" s="21"/>
      <c r="N173" s="3" t="s">
        <v>422</v>
      </c>
      <c r="O173" s="20"/>
    </row>
    <row r="174" spans="1:15" s="32" customFormat="1" ht="94.5">
      <c r="A174" s="21">
        <v>138</v>
      </c>
      <c r="B174" s="21" t="s">
        <v>520</v>
      </c>
      <c r="C174" s="3" t="s">
        <v>13</v>
      </c>
      <c r="D174" s="21" t="s">
        <v>480</v>
      </c>
      <c r="E174" s="28">
        <f>2066.38/10000</f>
        <v>0.20663800000000002</v>
      </c>
      <c r="F174" s="28">
        <f>+E174</f>
        <v>0.20663800000000002</v>
      </c>
      <c r="G174" s="28">
        <f>+F174</f>
        <v>0.20663800000000002</v>
      </c>
      <c r="H174" s="21" t="s">
        <v>519</v>
      </c>
      <c r="I174" s="21" t="s">
        <v>518</v>
      </c>
      <c r="J174" s="21"/>
      <c r="K174" s="21"/>
      <c r="L174" s="21" t="s">
        <v>421</v>
      </c>
      <c r="M174" s="21"/>
      <c r="N174" s="21" t="s">
        <v>424</v>
      </c>
      <c r="O174" s="20"/>
    </row>
    <row r="175" spans="1:15" s="32" customFormat="1" ht="78.75">
      <c r="A175" s="21">
        <v>139</v>
      </c>
      <c r="B175" s="21" t="s">
        <v>517</v>
      </c>
      <c r="C175" s="3" t="s">
        <v>13</v>
      </c>
      <c r="D175" s="21" t="s">
        <v>480</v>
      </c>
      <c r="E175" s="28">
        <v>1.806</v>
      </c>
      <c r="F175" s="28"/>
      <c r="G175" s="28">
        <f>+E175</f>
        <v>1.806</v>
      </c>
      <c r="H175" s="21" t="s">
        <v>516</v>
      </c>
      <c r="I175" s="21" t="s">
        <v>515</v>
      </c>
      <c r="J175" s="21"/>
      <c r="K175" s="21" t="s">
        <v>421</v>
      </c>
      <c r="L175" s="21"/>
      <c r="M175" s="21"/>
      <c r="N175" s="3" t="s">
        <v>422</v>
      </c>
      <c r="O175" s="20"/>
    </row>
    <row r="176" spans="1:15" s="32" customFormat="1" ht="63">
      <c r="A176" s="21">
        <v>140</v>
      </c>
      <c r="B176" s="21" t="s">
        <v>514</v>
      </c>
      <c r="C176" s="21" t="s">
        <v>7</v>
      </c>
      <c r="D176" s="21" t="s">
        <v>480</v>
      </c>
      <c r="E176" s="28">
        <v>0.05</v>
      </c>
      <c r="F176" s="28"/>
      <c r="G176" s="28">
        <f>+E176</f>
        <v>0.05</v>
      </c>
      <c r="H176" s="21" t="s">
        <v>50</v>
      </c>
      <c r="I176" s="21" t="s">
        <v>513</v>
      </c>
      <c r="J176" s="21"/>
      <c r="K176" s="21"/>
      <c r="L176" s="21" t="s">
        <v>421</v>
      </c>
      <c r="M176" s="21"/>
      <c r="N176" s="21" t="s">
        <v>424</v>
      </c>
      <c r="O176" s="20"/>
    </row>
    <row r="177" spans="1:15" s="32" customFormat="1" ht="78.75">
      <c r="A177" s="21">
        <v>141</v>
      </c>
      <c r="B177" s="21" t="s">
        <v>512</v>
      </c>
      <c r="C177" s="3" t="s">
        <v>13</v>
      </c>
      <c r="D177" s="21" t="s">
        <v>480</v>
      </c>
      <c r="E177" s="28">
        <v>1.92</v>
      </c>
      <c r="F177" s="28">
        <v>1.6</v>
      </c>
      <c r="G177" s="28">
        <f>E177</f>
        <v>1.92</v>
      </c>
      <c r="H177" s="21" t="s">
        <v>17</v>
      </c>
      <c r="I177" s="21" t="s">
        <v>511</v>
      </c>
      <c r="J177" s="21"/>
      <c r="K177" s="21" t="s">
        <v>421</v>
      </c>
      <c r="L177" s="21"/>
      <c r="M177" s="21"/>
      <c r="N177" s="3" t="s">
        <v>422</v>
      </c>
      <c r="O177" s="20"/>
    </row>
    <row r="178" spans="1:15" s="32" customFormat="1" ht="78.75">
      <c r="A178" s="21">
        <v>142</v>
      </c>
      <c r="B178" s="21" t="s">
        <v>510</v>
      </c>
      <c r="C178" s="3" t="s">
        <v>13</v>
      </c>
      <c r="D178" s="21" t="s">
        <v>14</v>
      </c>
      <c r="E178" s="28">
        <v>0.01</v>
      </c>
      <c r="F178" s="28"/>
      <c r="G178" s="28">
        <f>E178</f>
        <v>0.01</v>
      </c>
      <c r="H178" s="21" t="s">
        <v>509</v>
      </c>
      <c r="I178" s="21" t="s">
        <v>508</v>
      </c>
      <c r="J178" s="21"/>
      <c r="K178" s="21"/>
      <c r="L178" s="21"/>
      <c r="M178" s="21" t="s">
        <v>421</v>
      </c>
      <c r="N178" s="21" t="s">
        <v>424</v>
      </c>
      <c r="O178" s="20"/>
    </row>
    <row r="179" spans="1:15" s="32" customFormat="1" ht="47.25">
      <c r="A179" s="21">
        <v>143</v>
      </c>
      <c r="B179" s="21" t="s">
        <v>507</v>
      </c>
      <c r="C179" s="21" t="s">
        <v>6</v>
      </c>
      <c r="D179" s="21" t="s">
        <v>480</v>
      </c>
      <c r="E179" s="28">
        <v>0.7</v>
      </c>
      <c r="F179" s="28">
        <v>0.7</v>
      </c>
      <c r="G179" s="28">
        <f>+F179</f>
        <v>0.7</v>
      </c>
      <c r="H179" s="3" t="s">
        <v>506</v>
      </c>
      <c r="I179" s="21" t="s">
        <v>505</v>
      </c>
      <c r="J179" s="21"/>
      <c r="K179" s="21" t="s">
        <v>421</v>
      </c>
      <c r="L179" s="21"/>
      <c r="M179" s="21"/>
      <c r="N179" s="3" t="s">
        <v>422</v>
      </c>
      <c r="O179" s="20"/>
    </row>
    <row r="180" spans="1:15" s="32" customFormat="1" ht="78.75">
      <c r="A180" s="21">
        <v>144</v>
      </c>
      <c r="B180" s="21" t="s">
        <v>504</v>
      </c>
      <c r="C180" s="21" t="s">
        <v>503</v>
      </c>
      <c r="D180" s="21" t="s">
        <v>480</v>
      </c>
      <c r="E180" s="28">
        <f>95.68/10000</f>
        <v>0.009568</v>
      </c>
      <c r="F180" s="28">
        <f>0.6*E180</f>
        <v>0.0057408</v>
      </c>
      <c r="G180" s="28">
        <f>+E180</f>
        <v>0.009568</v>
      </c>
      <c r="H180" s="21" t="s">
        <v>502</v>
      </c>
      <c r="I180" s="21" t="s">
        <v>501</v>
      </c>
      <c r="J180" s="21" t="s">
        <v>421</v>
      </c>
      <c r="K180" s="21"/>
      <c r="L180" s="21"/>
      <c r="M180" s="21"/>
      <c r="N180" s="3" t="s">
        <v>422</v>
      </c>
      <c r="O180" s="20"/>
    </row>
    <row r="181" spans="1:14" s="35" customFormat="1" ht="15.75">
      <c r="A181" s="125" t="s">
        <v>400</v>
      </c>
      <c r="B181" s="125"/>
      <c r="C181" s="22"/>
      <c r="D181" s="22"/>
      <c r="E181" s="29">
        <f>SUM(E164:E180)</f>
        <v>60.302006000000006</v>
      </c>
      <c r="F181" s="29">
        <f>SUM(F164:F180)</f>
        <v>34.3358788</v>
      </c>
      <c r="G181" s="29">
        <f>SUM(G164:G180)</f>
        <v>60.302006000000006</v>
      </c>
      <c r="H181" s="22"/>
      <c r="I181" s="22"/>
      <c r="J181" s="44">
        <f>COUNTA(J164:J180)</f>
        <v>8</v>
      </c>
      <c r="K181" s="44">
        <f>COUNTA(K164:K180)</f>
        <v>3</v>
      </c>
      <c r="L181" s="44">
        <f>COUNTA(L164:L180)</f>
        <v>4</v>
      </c>
      <c r="M181" s="44">
        <f>COUNTA(M164:M180)</f>
        <v>2</v>
      </c>
      <c r="N181" s="29"/>
    </row>
    <row r="182" spans="1:14" s="35" customFormat="1" ht="15.75">
      <c r="A182" s="125" t="s">
        <v>400</v>
      </c>
      <c r="B182" s="125"/>
      <c r="C182" s="22"/>
      <c r="D182" s="22"/>
      <c r="E182" s="29"/>
      <c r="F182" s="29"/>
      <c r="G182" s="29"/>
      <c r="H182" s="22"/>
      <c r="I182" s="22"/>
      <c r="J182" s="29">
        <f>E180+E171+E170+E169+E168+E167+E166+E165</f>
        <v>35.191068</v>
      </c>
      <c r="K182" s="29">
        <f>E179+E177+E175</f>
        <v>4.426</v>
      </c>
      <c r="L182" s="29">
        <f>E176+E174+E173+E172</f>
        <v>1.9349380000000003</v>
      </c>
      <c r="M182" s="29">
        <f>E164+E178</f>
        <v>18.75</v>
      </c>
      <c r="N182" s="29">
        <f>SUM(J182:M182)</f>
        <v>60.302006000000006</v>
      </c>
    </row>
    <row r="183" spans="1:14" s="35" customFormat="1" ht="15.75">
      <c r="A183" s="124" t="s">
        <v>500</v>
      </c>
      <c r="B183" s="124"/>
      <c r="C183" s="124"/>
      <c r="D183" s="124"/>
      <c r="E183" s="124"/>
      <c r="F183" s="124"/>
      <c r="G183" s="124"/>
      <c r="H183" s="124"/>
      <c r="I183" s="124"/>
      <c r="J183" s="124"/>
      <c r="K183" s="124"/>
      <c r="L183" s="124"/>
      <c r="M183" s="124"/>
      <c r="N183" s="124"/>
    </row>
    <row r="184" spans="1:15" s="32" customFormat="1" ht="78.75">
      <c r="A184" s="21">
        <v>145</v>
      </c>
      <c r="B184" s="21" t="s">
        <v>292</v>
      </c>
      <c r="C184" s="21" t="s">
        <v>128</v>
      </c>
      <c r="D184" s="21" t="s">
        <v>134</v>
      </c>
      <c r="E184" s="28">
        <v>4.02</v>
      </c>
      <c r="F184" s="28">
        <v>3.2159999999999997</v>
      </c>
      <c r="G184" s="28">
        <f aca="true" t="shared" si="1" ref="G184:G192">+E184</f>
        <v>4.02</v>
      </c>
      <c r="H184" s="21" t="s">
        <v>167</v>
      </c>
      <c r="I184" s="21" t="s">
        <v>499</v>
      </c>
      <c r="J184" s="21"/>
      <c r="K184" s="21" t="s">
        <v>421</v>
      </c>
      <c r="L184" s="21"/>
      <c r="M184" s="21"/>
      <c r="N184" s="3" t="s">
        <v>422</v>
      </c>
      <c r="O184" s="20"/>
    </row>
    <row r="185" spans="1:15" s="32" customFormat="1" ht="78.75">
      <c r="A185" s="21">
        <v>146</v>
      </c>
      <c r="B185" s="21" t="s">
        <v>293</v>
      </c>
      <c r="C185" s="21" t="s">
        <v>128</v>
      </c>
      <c r="D185" s="21" t="s">
        <v>134</v>
      </c>
      <c r="E185" s="28">
        <v>4.3972</v>
      </c>
      <c r="F185" s="28">
        <v>3.51776</v>
      </c>
      <c r="G185" s="28">
        <f t="shared" si="1"/>
        <v>4.3972</v>
      </c>
      <c r="H185" s="21" t="s">
        <v>167</v>
      </c>
      <c r="I185" s="21" t="s">
        <v>498</v>
      </c>
      <c r="J185" s="21"/>
      <c r="K185" s="21" t="s">
        <v>421</v>
      </c>
      <c r="L185" s="21"/>
      <c r="M185" s="21"/>
      <c r="N185" s="3" t="s">
        <v>422</v>
      </c>
      <c r="O185" s="20"/>
    </row>
    <row r="186" spans="1:15" s="53" customFormat="1" ht="63">
      <c r="A186" s="49">
        <v>147</v>
      </c>
      <c r="B186" s="49" t="s">
        <v>295</v>
      </c>
      <c r="C186" s="49" t="s">
        <v>128</v>
      </c>
      <c r="D186" s="49" t="s">
        <v>134</v>
      </c>
      <c r="E186" s="50">
        <v>4.4731</v>
      </c>
      <c r="F186" s="50">
        <v>3.57848</v>
      </c>
      <c r="G186" s="50">
        <f t="shared" si="1"/>
        <v>4.4731</v>
      </c>
      <c r="H186" s="49" t="s">
        <v>167</v>
      </c>
      <c r="I186" s="49" t="s">
        <v>497</v>
      </c>
      <c r="J186" s="49"/>
      <c r="K186" s="49"/>
      <c r="L186" s="49" t="s">
        <v>421</v>
      </c>
      <c r="M186" s="49"/>
      <c r="N186" s="51" t="s">
        <v>422</v>
      </c>
      <c r="O186" s="52"/>
    </row>
    <row r="187" spans="1:15" s="32" customFormat="1" ht="78.75">
      <c r="A187" s="21">
        <v>148</v>
      </c>
      <c r="B187" s="21" t="s">
        <v>294</v>
      </c>
      <c r="C187" s="21" t="s">
        <v>128</v>
      </c>
      <c r="D187" s="21" t="s">
        <v>134</v>
      </c>
      <c r="E187" s="28">
        <v>3.3</v>
      </c>
      <c r="F187" s="28">
        <v>2.64</v>
      </c>
      <c r="G187" s="28">
        <f t="shared" si="1"/>
        <v>3.3</v>
      </c>
      <c r="H187" s="21" t="s">
        <v>35</v>
      </c>
      <c r="I187" s="21" t="s">
        <v>496</v>
      </c>
      <c r="J187" s="21"/>
      <c r="K187" s="21" t="s">
        <v>421</v>
      </c>
      <c r="L187" s="21"/>
      <c r="M187" s="21"/>
      <c r="N187" s="3" t="s">
        <v>422</v>
      </c>
      <c r="O187" s="20"/>
    </row>
    <row r="188" spans="1:15" s="32" customFormat="1" ht="78.75">
      <c r="A188" s="21">
        <v>149</v>
      </c>
      <c r="B188" s="21" t="s">
        <v>296</v>
      </c>
      <c r="C188" s="21" t="s">
        <v>3</v>
      </c>
      <c r="D188" s="21" t="s">
        <v>134</v>
      </c>
      <c r="E188" s="28">
        <v>0.84</v>
      </c>
      <c r="F188" s="28">
        <v>0.672</v>
      </c>
      <c r="G188" s="28">
        <f t="shared" si="1"/>
        <v>0.84</v>
      </c>
      <c r="H188" s="21" t="s">
        <v>25</v>
      </c>
      <c r="I188" s="21" t="s">
        <v>495</v>
      </c>
      <c r="J188" s="21"/>
      <c r="K188" s="21" t="s">
        <v>421</v>
      </c>
      <c r="L188" s="21"/>
      <c r="M188" s="21"/>
      <c r="N188" s="3" t="s">
        <v>422</v>
      </c>
      <c r="O188" s="20"/>
    </row>
    <row r="189" spans="1:15" s="32" customFormat="1" ht="63">
      <c r="A189" s="21">
        <v>150</v>
      </c>
      <c r="B189" s="21" t="s">
        <v>297</v>
      </c>
      <c r="C189" s="21" t="s">
        <v>3</v>
      </c>
      <c r="D189" s="21" t="s">
        <v>134</v>
      </c>
      <c r="E189" s="28">
        <v>0.46</v>
      </c>
      <c r="F189" s="28">
        <v>0.36800000000000005</v>
      </c>
      <c r="G189" s="28">
        <f t="shared" si="1"/>
        <v>0.46</v>
      </c>
      <c r="H189" s="21" t="s">
        <v>298</v>
      </c>
      <c r="I189" s="21" t="s">
        <v>494</v>
      </c>
      <c r="J189" s="21"/>
      <c r="K189" s="21" t="s">
        <v>421</v>
      </c>
      <c r="L189" s="21"/>
      <c r="M189" s="21"/>
      <c r="N189" s="3" t="s">
        <v>422</v>
      </c>
      <c r="O189" s="20"/>
    </row>
    <row r="190" spans="1:15" s="33" customFormat="1" ht="63">
      <c r="A190" s="21">
        <v>151</v>
      </c>
      <c r="B190" s="21" t="s">
        <v>306</v>
      </c>
      <c r="C190" s="21" t="s">
        <v>3</v>
      </c>
      <c r="D190" s="21" t="s">
        <v>134</v>
      </c>
      <c r="E190" s="28">
        <v>3.815</v>
      </c>
      <c r="F190" s="28">
        <v>3.052</v>
      </c>
      <c r="G190" s="28">
        <f t="shared" si="1"/>
        <v>3.815</v>
      </c>
      <c r="H190" s="21" t="s">
        <v>304</v>
      </c>
      <c r="I190" s="21" t="s">
        <v>493</v>
      </c>
      <c r="J190" s="21"/>
      <c r="K190" s="21"/>
      <c r="L190" s="21" t="s">
        <v>421</v>
      </c>
      <c r="M190" s="21"/>
      <c r="N190" s="3" t="s">
        <v>422</v>
      </c>
      <c r="O190" s="20"/>
    </row>
    <row r="191" spans="1:15" s="33" customFormat="1" ht="63">
      <c r="A191" s="21">
        <v>152</v>
      </c>
      <c r="B191" s="21" t="s">
        <v>308</v>
      </c>
      <c r="C191" s="21" t="s">
        <v>3</v>
      </c>
      <c r="D191" s="21" t="s">
        <v>134</v>
      </c>
      <c r="E191" s="28">
        <v>3.66</v>
      </c>
      <c r="F191" s="28">
        <v>2.9280000000000004</v>
      </c>
      <c r="G191" s="28">
        <f t="shared" si="1"/>
        <v>3.66</v>
      </c>
      <c r="H191" s="21" t="s">
        <v>35</v>
      </c>
      <c r="I191" s="21" t="s">
        <v>492</v>
      </c>
      <c r="J191" s="21"/>
      <c r="K191" s="21" t="s">
        <v>421</v>
      </c>
      <c r="L191" s="21"/>
      <c r="M191" s="21"/>
      <c r="N191" s="3" t="s">
        <v>422</v>
      </c>
      <c r="O191" s="20"/>
    </row>
    <row r="192" spans="1:15" s="32" customFormat="1" ht="47.25">
      <c r="A192" s="21">
        <v>153</v>
      </c>
      <c r="B192" s="21" t="s">
        <v>491</v>
      </c>
      <c r="C192" s="21" t="s">
        <v>4</v>
      </c>
      <c r="D192" s="21" t="str">
        <f>D40</f>
        <v>Ban QLDA đầu tư xây dựng</v>
      </c>
      <c r="E192" s="28">
        <v>1.3</v>
      </c>
      <c r="F192" s="28">
        <f>800/10000</f>
        <v>0.08</v>
      </c>
      <c r="G192" s="28">
        <f t="shared" si="1"/>
        <v>1.3</v>
      </c>
      <c r="H192" s="21" t="s">
        <v>20</v>
      </c>
      <c r="I192" s="21" t="s">
        <v>490</v>
      </c>
      <c r="J192" s="21" t="s">
        <v>421</v>
      </c>
      <c r="K192" s="21"/>
      <c r="L192" s="21"/>
      <c r="M192" s="21"/>
      <c r="N192" s="3" t="s">
        <v>422</v>
      </c>
      <c r="O192" s="20"/>
    </row>
    <row r="193" spans="1:15" s="32" customFormat="1" ht="78.75">
      <c r="A193" s="21">
        <v>154</v>
      </c>
      <c r="B193" s="21" t="s">
        <v>489</v>
      </c>
      <c r="C193" s="3" t="s">
        <v>7</v>
      </c>
      <c r="D193" s="21" t="s">
        <v>480</v>
      </c>
      <c r="E193" s="28">
        <v>6.67</v>
      </c>
      <c r="F193" s="28"/>
      <c r="G193" s="28">
        <f>E193</f>
        <v>6.67</v>
      </c>
      <c r="H193" s="21" t="s">
        <v>488</v>
      </c>
      <c r="I193" s="21" t="s">
        <v>487</v>
      </c>
      <c r="J193" s="21"/>
      <c r="K193" s="21" t="s">
        <v>421</v>
      </c>
      <c r="L193" s="21"/>
      <c r="M193" s="21"/>
      <c r="N193" s="3" t="s">
        <v>422</v>
      </c>
      <c r="O193" s="20"/>
    </row>
    <row r="194" spans="1:15" s="32" customFormat="1" ht="63">
      <c r="A194" s="21">
        <v>155</v>
      </c>
      <c r="B194" s="21" t="s">
        <v>486</v>
      </c>
      <c r="C194" s="3" t="s">
        <v>13</v>
      </c>
      <c r="D194" s="21" t="s">
        <v>480</v>
      </c>
      <c r="E194" s="28">
        <v>0.6</v>
      </c>
      <c r="F194" s="28"/>
      <c r="G194" s="28">
        <f>E194</f>
        <v>0.6</v>
      </c>
      <c r="H194" s="21" t="s">
        <v>330</v>
      </c>
      <c r="I194" s="21" t="s">
        <v>485</v>
      </c>
      <c r="J194" s="21"/>
      <c r="K194" s="21"/>
      <c r="L194" s="21" t="s">
        <v>421</v>
      </c>
      <c r="M194" s="21"/>
      <c r="N194" s="3" t="s">
        <v>422</v>
      </c>
      <c r="O194" s="20"/>
    </row>
    <row r="195" spans="1:15" s="32" customFormat="1" ht="126">
      <c r="A195" s="21">
        <v>156</v>
      </c>
      <c r="B195" s="21" t="s">
        <v>484</v>
      </c>
      <c r="C195" s="21" t="s">
        <v>7</v>
      </c>
      <c r="D195" s="21" t="s">
        <v>480</v>
      </c>
      <c r="E195" s="28">
        <f>5412/10000</f>
        <v>0.5412</v>
      </c>
      <c r="F195" s="28"/>
      <c r="G195" s="28">
        <f>+E195</f>
        <v>0.5412</v>
      </c>
      <c r="H195" s="21" t="s">
        <v>483</v>
      </c>
      <c r="I195" s="21" t="s">
        <v>482</v>
      </c>
      <c r="J195" s="21"/>
      <c r="K195" s="21"/>
      <c r="L195" s="21" t="s">
        <v>421</v>
      </c>
      <c r="M195" s="21"/>
      <c r="N195" s="3" t="s">
        <v>422</v>
      </c>
      <c r="O195" s="20"/>
    </row>
    <row r="196" spans="1:15" s="32" customFormat="1" ht="94.5">
      <c r="A196" s="21">
        <v>157</v>
      </c>
      <c r="B196" s="21" t="s">
        <v>481</v>
      </c>
      <c r="C196" s="3" t="s">
        <v>13</v>
      </c>
      <c r="D196" s="21" t="s">
        <v>480</v>
      </c>
      <c r="E196" s="28">
        <f>(3043*6+2400)/10^4</f>
        <v>2.0658</v>
      </c>
      <c r="F196" s="28"/>
      <c r="G196" s="28">
        <f>E196</f>
        <v>2.0658</v>
      </c>
      <c r="H196" s="21" t="s">
        <v>45</v>
      </c>
      <c r="I196" s="21" t="s">
        <v>479</v>
      </c>
      <c r="J196" s="21"/>
      <c r="K196" s="21"/>
      <c r="L196" s="21" t="s">
        <v>421</v>
      </c>
      <c r="M196" s="21"/>
      <c r="N196" s="3" t="s">
        <v>422</v>
      </c>
      <c r="O196" s="20"/>
    </row>
    <row r="197" spans="1:15" s="32" customFormat="1" ht="63">
      <c r="A197" s="21">
        <v>158</v>
      </c>
      <c r="B197" s="21" t="s">
        <v>478</v>
      </c>
      <c r="C197" s="21" t="s">
        <v>4</v>
      </c>
      <c r="D197" s="21" t="s">
        <v>334</v>
      </c>
      <c r="E197" s="28">
        <v>1.5</v>
      </c>
      <c r="F197" s="28"/>
      <c r="G197" s="28">
        <v>1.5</v>
      </c>
      <c r="H197" s="21" t="s">
        <v>18</v>
      </c>
      <c r="I197" s="21" t="s">
        <v>477</v>
      </c>
      <c r="J197" s="21"/>
      <c r="K197" s="21"/>
      <c r="L197" s="21" t="s">
        <v>421</v>
      </c>
      <c r="M197" s="21"/>
      <c r="N197" s="3" t="s">
        <v>422</v>
      </c>
      <c r="O197" s="20"/>
    </row>
    <row r="198" spans="1:15" s="32" customFormat="1" ht="47.25">
      <c r="A198" s="21">
        <v>159</v>
      </c>
      <c r="B198" s="21" t="s">
        <v>476</v>
      </c>
      <c r="C198" s="21" t="s">
        <v>257</v>
      </c>
      <c r="D198" s="21" t="s">
        <v>334</v>
      </c>
      <c r="E198" s="28">
        <v>0.452</v>
      </c>
      <c r="F198" s="28"/>
      <c r="G198" s="28">
        <v>0.452</v>
      </c>
      <c r="H198" s="21" t="s">
        <v>475</v>
      </c>
      <c r="I198" s="21" t="s">
        <v>474</v>
      </c>
      <c r="J198" s="21"/>
      <c r="K198" s="21"/>
      <c r="L198" s="21" t="s">
        <v>421</v>
      </c>
      <c r="M198" s="21"/>
      <c r="N198" s="3" t="s">
        <v>422</v>
      </c>
      <c r="O198" s="20"/>
    </row>
    <row r="199" spans="1:15" s="32" customFormat="1" ht="94.5">
      <c r="A199" s="21">
        <v>160</v>
      </c>
      <c r="B199" s="21" t="s">
        <v>473</v>
      </c>
      <c r="C199" s="21" t="s">
        <v>7</v>
      </c>
      <c r="D199" s="21" t="s">
        <v>334</v>
      </c>
      <c r="E199" s="28">
        <f>1144.7/10000</f>
        <v>0.11447</v>
      </c>
      <c r="F199" s="28"/>
      <c r="G199" s="28">
        <v>0.11</v>
      </c>
      <c r="H199" s="21" t="s">
        <v>20</v>
      </c>
      <c r="I199" s="21" t="s">
        <v>472</v>
      </c>
      <c r="J199" s="21"/>
      <c r="K199" s="21"/>
      <c r="L199" s="21" t="s">
        <v>421</v>
      </c>
      <c r="M199" s="21"/>
      <c r="N199" s="21" t="s">
        <v>424</v>
      </c>
      <c r="O199" s="20"/>
    </row>
    <row r="200" spans="1:15" s="32" customFormat="1" ht="47.25">
      <c r="A200" s="21">
        <v>161</v>
      </c>
      <c r="B200" s="21" t="s">
        <v>471</v>
      </c>
      <c r="C200" s="21" t="s">
        <v>7</v>
      </c>
      <c r="D200" s="21" t="s">
        <v>334</v>
      </c>
      <c r="E200" s="28">
        <f>294860/10000</f>
        <v>29.486</v>
      </c>
      <c r="F200" s="28"/>
      <c r="G200" s="28">
        <f aca="true" t="shared" si="2" ref="G200:G205">E200</f>
        <v>29.486</v>
      </c>
      <c r="H200" s="21" t="s">
        <v>470</v>
      </c>
      <c r="I200" s="21" t="s">
        <v>469</v>
      </c>
      <c r="J200" s="21"/>
      <c r="K200" s="21"/>
      <c r="L200" s="21" t="s">
        <v>421</v>
      </c>
      <c r="M200" s="21"/>
      <c r="N200" s="21" t="s">
        <v>424</v>
      </c>
      <c r="O200" s="20"/>
    </row>
    <row r="201" spans="1:15" s="32" customFormat="1" ht="63">
      <c r="A201" s="21">
        <v>162</v>
      </c>
      <c r="B201" s="21" t="s">
        <v>468</v>
      </c>
      <c r="C201" s="21" t="s">
        <v>7</v>
      </c>
      <c r="D201" s="21" t="s">
        <v>334</v>
      </c>
      <c r="E201" s="28">
        <f>2317/10000</f>
        <v>0.2317</v>
      </c>
      <c r="F201" s="28"/>
      <c r="G201" s="28">
        <f t="shared" si="2"/>
        <v>0.2317</v>
      </c>
      <c r="H201" s="21" t="s">
        <v>20</v>
      </c>
      <c r="I201" s="21" t="s">
        <v>467</v>
      </c>
      <c r="J201" s="21"/>
      <c r="K201" s="21"/>
      <c r="L201" s="21" t="s">
        <v>421</v>
      </c>
      <c r="M201" s="21"/>
      <c r="N201" s="21" t="s">
        <v>424</v>
      </c>
      <c r="O201" s="20"/>
    </row>
    <row r="202" spans="1:15" s="32" customFormat="1" ht="63">
      <c r="A202" s="21">
        <v>163</v>
      </c>
      <c r="B202" s="21" t="s">
        <v>466</v>
      </c>
      <c r="C202" s="21" t="s">
        <v>7</v>
      </c>
      <c r="D202" s="21" t="s">
        <v>334</v>
      </c>
      <c r="E202" s="28">
        <f>3419/10000</f>
        <v>0.3419</v>
      </c>
      <c r="F202" s="28"/>
      <c r="G202" s="28">
        <f t="shared" si="2"/>
        <v>0.3419</v>
      </c>
      <c r="H202" s="21" t="s">
        <v>18</v>
      </c>
      <c r="I202" s="21" t="s">
        <v>463</v>
      </c>
      <c r="J202" s="21"/>
      <c r="K202" s="21"/>
      <c r="L202" s="21" t="s">
        <v>421</v>
      </c>
      <c r="M202" s="21"/>
      <c r="N202" s="21" t="s">
        <v>424</v>
      </c>
      <c r="O202" s="20"/>
    </row>
    <row r="203" spans="1:15" s="32" customFormat="1" ht="63">
      <c r="A203" s="21">
        <v>164</v>
      </c>
      <c r="B203" s="21" t="s">
        <v>465</v>
      </c>
      <c r="C203" s="21" t="s">
        <v>7</v>
      </c>
      <c r="D203" s="21" t="s">
        <v>334</v>
      </c>
      <c r="E203" s="28">
        <f>13183/10000</f>
        <v>1.3183</v>
      </c>
      <c r="F203" s="28"/>
      <c r="G203" s="28">
        <f t="shared" si="2"/>
        <v>1.3183</v>
      </c>
      <c r="H203" s="21" t="s">
        <v>260</v>
      </c>
      <c r="I203" s="21" t="s">
        <v>463</v>
      </c>
      <c r="J203" s="21"/>
      <c r="K203" s="21"/>
      <c r="L203" s="21" t="s">
        <v>421</v>
      </c>
      <c r="M203" s="21"/>
      <c r="N203" s="21" t="s">
        <v>424</v>
      </c>
      <c r="O203" s="20"/>
    </row>
    <row r="204" spans="1:15" s="32" customFormat="1" ht="63">
      <c r="A204" s="21">
        <v>165</v>
      </c>
      <c r="B204" s="21" t="s">
        <v>464</v>
      </c>
      <c r="C204" s="21" t="s">
        <v>7</v>
      </c>
      <c r="D204" s="21" t="s">
        <v>334</v>
      </c>
      <c r="E204" s="28">
        <f>12318/10000</f>
        <v>1.2318</v>
      </c>
      <c r="F204" s="28"/>
      <c r="G204" s="28">
        <f t="shared" si="2"/>
        <v>1.2318</v>
      </c>
      <c r="H204" s="21" t="s">
        <v>45</v>
      </c>
      <c r="I204" s="21" t="s">
        <v>463</v>
      </c>
      <c r="J204" s="21"/>
      <c r="K204" s="21"/>
      <c r="L204" s="21" t="s">
        <v>421</v>
      </c>
      <c r="M204" s="21"/>
      <c r="N204" s="21" t="s">
        <v>424</v>
      </c>
      <c r="O204" s="20"/>
    </row>
    <row r="205" spans="1:15" s="32" customFormat="1" ht="78.75">
      <c r="A205" s="21">
        <v>166</v>
      </c>
      <c r="B205" s="21" t="s">
        <v>462</v>
      </c>
      <c r="C205" s="21" t="s">
        <v>7</v>
      </c>
      <c r="D205" s="21" t="s">
        <v>334</v>
      </c>
      <c r="E205" s="28">
        <f>20427/10000</f>
        <v>2.0427</v>
      </c>
      <c r="F205" s="28"/>
      <c r="G205" s="28">
        <f t="shared" si="2"/>
        <v>2.0427</v>
      </c>
      <c r="H205" s="21" t="s">
        <v>45</v>
      </c>
      <c r="I205" s="21" t="s">
        <v>461</v>
      </c>
      <c r="J205" s="21"/>
      <c r="K205" s="21"/>
      <c r="L205" s="21" t="s">
        <v>421</v>
      </c>
      <c r="M205" s="21"/>
      <c r="N205" s="21" t="s">
        <v>424</v>
      </c>
      <c r="O205" s="20"/>
    </row>
    <row r="206" spans="1:15" s="32" customFormat="1" ht="94.5">
      <c r="A206" s="21">
        <v>167</v>
      </c>
      <c r="B206" s="21" t="s">
        <v>460</v>
      </c>
      <c r="C206" s="21" t="s">
        <v>453</v>
      </c>
      <c r="D206" s="21" t="s">
        <v>334</v>
      </c>
      <c r="E206" s="28">
        <f>18370/10000</f>
        <v>1.837</v>
      </c>
      <c r="F206" s="28"/>
      <c r="G206" s="28">
        <f>18370/10000</f>
        <v>1.837</v>
      </c>
      <c r="H206" s="21" t="s">
        <v>176</v>
      </c>
      <c r="I206" s="21" t="s">
        <v>452</v>
      </c>
      <c r="J206" s="21"/>
      <c r="K206" s="21"/>
      <c r="L206" s="21" t="s">
        <v>421</v>
      </c>
      <c r="M206" s="21"/>
      <c r="N206" s="21" t="s">
        <v>424</v>
      </c>
      <c r="O206" s="20"/>
    </row>
    <row r="207" spans="1:15" s="32" customFormat="1" ht="94.5">
      <c r="A207" s="21">
        <v>168</v>
      </c>
      <c r="B207" s="21" t="s">
        <v>459</v>
      </c>
      <c r="C207" s="21" t="s">
        <v>453</v>
      </c>
      <c r="D207" s="21" t="s">
        <v>334</v>
      </c>
      <c r="E207" s="28">
        <f>5000/10000</f>
        <v>0.5</v>
      </c>
      <c r="F207" s="28"/>
      <c r="G207" s="28">
        <f>5000/10000</f>
        <v>0.5</v>
      </c>
      <c r="H207" s="21" t="s">
        <v>321</v>
      </c>
      <c r="I207" s="21" t="s">
        <v>452</v>
      </c>
      <c r="J207" s="21"/>
      <c r="K207" s="21"/>
      <c r="L207" s="21" t="s">
        <v>421</v>
      </c>
      <c r="M207" s="21"/>
      <c r="N207" s="21" t="s">
        <v>424</v>
      </c>
      <c r="O207" s="20"/>
    </row>
    <row r="208" spans="1:15" s="32" customFormat="1" ht="94.5">
      <c r="A208" s="21">
        <v>169</v>
      </c>
      <c r="B208" s="21" t="s">
        <v>458</v>
      </c>
      <c r="C208" s="21" t="s">
        <v>453</v>
      </c>
      <c r="D208" s="21" t="s">
        <v>334</v>
      </c>
      <c r="E208" s="28">
        <f>18995.9/10000</f>
        <v>1.8995900000000001</v>
      </c>
      <c r="F208" s="28"/>
      <c r="G208" s="28">
        <f>18995.9/10000</f>
        <v>1.8995900000000001</v>
      </c>
      <c r="H208" s="21" t="s">
        <v>260</v>
      </c>
      <c r="I208" s="21" t="s">
        <v>452</v>
      </c>
      <c r="J208" s="21"/>
      <c r="K208" s="21"/>
      <c r="L208" s="21" t="s">
        <v>421</v>
      </c>
      <c r="M208" s="21"/>
      <c r="N208" s="21" t="s">
        <v>424</v>
      </c>
      <c r="O208" s="20"/>
    </row>
    <row r="209" spans="1:15" s="32" customFormat="1" ht="94.5">
      <c r="A209" s="21">
        <v>170</v>
      </c>
      <c r="B209" s="21" t="s">
        <v>457</v>
      </c>
      <c r="C209" s="21" t="s">
        <v>453</v>
      </c>
      <c r="D209" s="21" t="s">
        <v>334</v>
      </c>
      <c r="E209" s="28">
        <f>5588.4/10000</f>
        <v>0.55884</v>
      </c>
      <c r="F209" s="28"/>
      <c r="G209" s="28">
        <f>5588.4/10000</f>
        <v>0.55884</v>
      </c>
      <c r="H209" s="21" t="s">
        <v>45</v>
      </c>
      <c r="I209" s="21" t="s">
        <v>452</v>
      </c>
      <c r="J209" s="21"/>
      <c r="K209" s="21"/>
      <c r="L209" s="21" t="s">
        <v>421</v>
      </c>
      <c r="M209" s="21"/>
      <c r="N209" s="21" t="s">
        <v>424</v>
      </c>
      <c r="O209" s="20"/>
    </row>
    <row r="210" spans="1:15" s="32" customFormat="1" ht="94.5">
      <c r="A210" s="21">
        <v>171</v>
      </c>
      <c r="B210" s="21" t="s">
        <v>456</v>
      </c>
      <c r="C210" s="21" t="s">
        <v>453</v>
      </c>
      <c r="D210" s="21" t="s">
        <v>334</v>
      </c>
      <c r="E210" s="28">
        <f>10770.1/10000</f>
        <v>1.07701</v>
      </c>
      <c r="F210" s="28"/>
      <c r="G210" s="28">
        <f>10770.1/10000</f>
        <v>1.07701</v>
      </c>
      <c r="H210" s="21" t="s">
        <v>275</v>
      </c>
      <c r="I210" s="21" t="s">
        <v>452</v>
      </c>
      <c r="J210" s="21"/>
      <c r="K210" s="21"/>
      <c r="L210" s="21" t="s">
        <v>421</v>
      </c>
      <c r="M210" s="21"/>
      <c r="N210" s="21" t="s">
        <v>424</v>
      </c>
      <c r="O210" s="20"/>
    </row>
    <row r="211" spans="1:15" s="32" customFormat="1" ht="94.5">
      <c r="A211" s="21">
        <v>172</v>
      </c>
      <c r="B211" s="21" t="s">
        <v>455</v>
      </c>
      <c r="C211" s="21" t="s">
        <v>453</v>
      </c>
      <c r="D211" s="21" t="s">
        <v>334</v>
      </c>
      <c r="E211" s="28">
        <f>10000/10000</f>
        <v>1</v>
      </c>
      <c r="F211" s="28"/>
      <c r="G211" s="28">
        <f>10000/10000</f>
        <v>1</v>
      </c>
      <c r="H211" s="21" t="s">
        <v>327</v>
      </c>
      <c r="I211" s="21" t="s">
        <v>452</v>
      </c>
      <c r="J211" s="21"/>
      <c r="K211" s="21"/>
      <c r="L211" s="21" t="s">
        <v>421</v>
      </c>
      <c r="M211" s="21"/>
      <c r="N211" s="21" t="s">
        <v>424</v>
      </c>
      <c r="O211" s="20"/>
    </row>
    <row r="212" spans="1:15" s="32" customFormat="1" ht="94.5">
      <c r="A212" s="21">
        <v>173</v>
      </c>
      <c r="B212" s="21" t="s">
        <v>454</v>
      </c>
      <c r="C212" s="21" t="s">
        <v>453</v>
      </c>
      <c r="D212" s="21" t="s">
        <v>334</v>
      </c>
      <c r="E212" s="28">
        <f>2278.6/10000</f>
        <v>0.22785999999999998</v>
      </c>
      <c r="F212" s="28"/>
      <c r="G212" s="28">
        <f>2278.6/10000</f>
        <v>0.22785999999999998</v>
      </c>
      <c r="H212" s="21" t="s">
        <v>330</v>
      </c>
      <c r="I212" s="21" t="s">
        <v>452</v>
      </c>
      <c r="J212" s="21"/>
      <c r="K212" s="21"/>
      <c r="L212" s="21" t="s">
        <v>421</v>
      </c>
      <c r="M212" s="21"/>
      <c r="N212" s="21" t="s">
        <v>424</v>
      </c>
      <c r="O212" s="20"/>
    </row>
    <row r="213" spans="1:14" s="34" customFormat="1" ht="15.75">
      <c r="A213" s="22"/>
      <c r="B213" s="22" t="s">
        <v>400</v>
      </c>
      <c r="C213" s="22"/>
      <c r="D213" s="22"/>
      <c r="E213" s="29">
        <f>SUM(E184:E212)</f>
        <v>79.96147000000002</v>
      </c>
      <c r="F213" s="29">
        <f>SUM(F184:F212)</f>
        <v>20.05224</v>
      </c>
      <c r="G213" s="29">
        <f>SUM(G184:G212)</f>
        <v>79.95700000000002</v>
      </c>
      <c r="H213" s="22"/>
      <c r="I213" s="22"/>
      <c r="J213" s="22">
        <f>COUNTA(J184:J212)</f>
        <v>1</v>
      </c>
      <c r="K213" s="22">
        <f>COUNTA(K184:K212)</f>
        <v>7</v>
      </c>
      <c r="L213" s="22">
        <f>COUNTA(L184:L212)</f>
        <v>21</v>
      </c>
      <c r="M213" s="22">
        <f>COUNTA(M184:M212)</f>
        <v>0</v>
      </c>
      <c r="N213" s="22"/>
    </row>
    <row r="214" spans="1:14" s="34" customFormat="1" ht="15.75">
      <c r="A214" s="22"/>
      <c r="B214" s="22" t="s">
        <v>400</v>
      </c>
      <c r="C214" s="22"/>
      <c r="D214" s="22"/>
      <c r="E214" s="29"/>
      <c r="F214" s="29"/>
      <c r="G214" s="29"/>
      <c r="H214" s="22"/>
      <c r="I214" s="22"/>
      <c r="J214" s="29">
        <f>E192</f>
        <v>1.3</v>
      </c>
      <c r="K214" s="29">
        <f>E193+E191+E189+E188+E187+E185+E184</f>
        <v>23.347199999999997</v>
      </c>
      <c r="L214" s="29">
        <f>E212+E211+E210+E209+E208+E207+E206+E205+E204+E203+E202+E201+E200+E199+E198+E197+E196+E195+E194+E190+E186</f>
        <v>55.31427000000001</v>
      </c>
      <c r="M214" s="29">
        <v>0</v>
      </c>
      <c r="N214" s="29">
        <f>SUM(J214:L214)</f>
        <v>79.96147</v>
      </c>
    </row>
    <row r="215" spans="1:14" s="35" customFormat="1" ht="15.75">
      <c r="A215" s="124" t="s">
        <v>451</v>
      </c>
      <c r="B215" s="124"/>
      <c r="C215" s="124"/>
      <c r="D215" s="124"/>
      <c r="E215" s="124"/>
      <c r="F215" s="124"/>
      <c r="G215" s="124"/>
      <c r="H215" s="124"/>
      <c r="I215" s="124"/>
      <c r="J215" s="124"/>
      <c r="K215" s="124"/>
      <c r="L215" s="124"/>
      <c r="M215" s="124"/>
      <c r="N215" s="23"/>
    </row>
    <row r="216" spans="1:15" s="32" customFormat="1" ht="63">
      <c r="A216" s="21">
        <v>174</v>
      </c>
      <c r="B216" s="21" t="s">
        <v>450</v>
      </c>
      <c r="C216" s="21" t="s">
        <v>8</v>
      </c>
      <c r="D216" s="21" t="s">
        <v>449</v>
      </c>
      <c r="E216" s="28">
        <v>0.5</v>
      </c>
      <c r="F216" s="28"/>
      <c r="G216" s="28">
        <v>0.5</v>
      </c>
      <c r="H216" s="21" t="s">
        <v>19</v>
      </c>
      <c r="I216" s="21" t="s">
        <v>448</v>
      </c>
      <c r="J216" s="21"/>
      <c r="K216" s="21"/>
      <c r="L216" s="21" t="s">
        <v>421</v>
      </c>
      <c r="M216" s="21"/>
      <c r="N216" s="21" t="s">
        <v>422</v>
      </c>
      <c r="O216" s="20"/>
    </row>
    <row r="217" spans="1:14" s="34" customFormat="1" ht="15.75">
      <c r="A217" s="22"/>
      <c r="B217" s="22" t="s">
        <v>400</v>
      </c>
      <c r="C217" s="22"/>
      <c r="D217" s="22"/>
      <c r="E217" s="29">
        <v>0.5</v>
      </c>
      <c r="F217" s="29"/>
      <c r="G217" s="29">
        <v>0.5</v>
      </c>
      <c r="H217" s="22"/>
      <c r="I217" s="22"/>
      <c r="J217" s="22">
        <v>0</v>
      </c>
      <c r="K217" s="22">
        <v>0</v>
      </c>
      <c r="L217" s="22">
        <v>1</v>
      </c>
      <c r="M217" s="22">
        <v>0</v>
      </c>
      <c r="N217" s="22"/>
    </row>
    <row r="218" spans="1:14" s="34" customFormat="1" ht="15.75">
      <c r="A218" s="22"/>
      <c r="B218" s="22" t="s">
        <v>400</v>
      </c>
      <c r="C218" s="22"/>
      <c r="D218" s="22"/>
      <c r="E218" s="29"/>
      <c r="F218" s="29"/>
      <c r="G218" s="29"/>
      <c r="H218" s="22"/>
      <c r="I218" s="22"/>
      <c r="J218" s="22">
        <v>0</v>
      </c>
      <c r="K218" s="22">
        <v>0</v>
      </c>
      <c r="L218" s="22">
        <v>0.5</v>
      </c>
      <c r="M218" s="22">
        <v>0</v>
      </c>
      <c r="N218" s="22"/>
    </row>
    <row r="219" spans="1:14" s="35" customFormat="1" ht="15.75">
      <c r="A219" s="124" t="s">
        <v>447</v>
      </c>
      <c r="B219" s="124"/>
      <c r="C219" s="124"/>
      <c r="D219" s="124"/>
      <c r="E219" s="124"/>
      <c r="F219" s="124"/>
      <c r="G219" s="124"/>
      <c r="H219" s="124"/>
      <c r="I219" s="124"/>
      <c r="J219" s="124"/>
      <c r="K219" s="124"/>
      <c r="L219" s="124"/>
      <c r="M219" s="124"/>
      <c r="N219" s="23"/>
    </row>
    <row r="220" spans="1:15" s="32" customFormat="1" ht="63">
      <c r="A220" s="21">
        <v>175</v>
      </c>
      <c r="B220" s="21" t="s">
        <v>446</v>
      </c>
      <c r="C220" s="21" t="s">
        <v>22</v>
      </c>
      <c r="D220" s="21" t="s">
        <v>445</v>
      </c>
      <c r="E220" s="28">
        <v>1.52</v>
      </c>
      <c r="F220" s="28"/>
      <c r="G220" s="28"/>
      <c r="H220" s="21" t="s">
        <v>24</v>
      </c>
      <c r="I220" s="21" t="s">
        <v>444</v>
      </c>
      <c r="J220" s="21" t="s">
        <v>421</v>
      </c>
      <c r="K220" s="21"/>
      <c r="L220" s="21"/>
      <c r="M220" s="21"/>
      <c r="N220" s="3" t="s">
        <v>545</v>
      </c>
      <c r="O220" s="20" t="s">
        <v>544</v>
      </c>
    </row>
    <row r="221" spans="1:15" s="32" customFormat="1" ht="78.75">
      <c r="A221" s="21">
        <v>176</v>
      </c>
      <c r="B221" s="21" t="s">
        <v>443</v>
      </c>
      <c r="C221" s="21" t="s">
        <v>442</v>
      </c>
      <c r="D221" s="21" t="s">
        <v>334</v>
      </c>
      <c r="E221" s="28">
        <v>220</v>
      </c>
      <c r="F221" s="28"/>
      <c r="G221" s="28"/>
      <c r="H221" s="21" t="s">
        <v>441</v>
      </c>
      <c r="I221" s="21" t="s">
        <v>440</v>
      </c>
      <c r="J221" s="21"/>
      <c r="K221" s="21"/>
      <c r="L221" s="21"/>
      <c r="M221" s="21" t="s">
        <v>421</v>
      </c>
      <c r="N221" s="21" t="s">
        <v>424</v>
      </c>
      <c r="O221" s="20"/>
    </row>
    <row r="222" spans="1:15" s="32" customFormat="1" ht="148.5">
      <c r="A222" s="21">
        <v>177</v>
      </c>
      <c r="B222" s="21" t="s">
        <v>439</v>
      </c>
      <c r="C222" s="21" t="s">
        <v>3</v>
      </c>
      <c r="D222" s="21" t="s">
        <v>438</v>
      </c>
      <c r="E222" s="28">
        <v>0.23</v>
      </c>
      <c r="F222" s="28"/>
      <c r="G222" s="28"/>
      <c r="H222" s="21" t="s">
        <v>70</v>
      </c>
      <c r="I222" s="48" t="s">
        <v>651</v>
      </c>
      <c r="J222" s="21"/>
      <c r="K222" s="21"/>
      <c r="L222" s="21" t="s">
        <v>421</v>
      </c>
      <c r="M222" s="21"/>
      <c r="N222" s="3" t="s">
        <v>545</v>
      </c>
      <c r="O222" s="20" t="s">
        <v>544</v>
      </c>
    </row>
    <row r="223" spans="1:15" s="32" customFormat="1" ht="78.75">
      <c r="A223" s="21">
        <v>178</v>
      </c>
      <c r="B223" s="21" t="s">
        <v>435</v>
      </c>
      <c r="C223" s="21" t="s">
        <v>3</v>
      </c>
      <c r="D223" s="21" t="s">
        <v>437</v>
      </c>
      <c r="E223" s="28">
        <v>0.8</v>
      </c>
      <c r="F223" s="28"/>
      <c r="G223" s="28"/>
      <c r="H223" s="21" t="s">
        <v>26</v>
      </c>
      <c r="I223" s="21" t="s">
        <v>436</v>
      </c>
      <c r="J223" s="21"/>
      <c r="K223" s="21"/>
      <c r="L223" s="21" t="s">
        <v>421</v>
      </c>
      <c r="M223" s="21"/>
      <c r="N223" s="21" t="s">
        <v>546</v>
      </c>
      <c r="O223" s="20" t="s">
        <v>544</v>
      </c>
    </row>
    <row r="224" spans="1:15" s="32" customFormat="1" ht="94.5">
      <c r="A224" s="21">
        <v>179</v>
      </c>
      <c r="B224" s="21" t="s">
        <v>435</v>
      </c>
      <c r="C224" s="21" t="s">
        <v>3</v>
      </c>
      <c r="D224" s="21" t="s">
        <v>434</v>
      </c>
      <c r="E224" s="28">
        <v>0.85</v>
      </c>
      <c r="F224" s="28"/>
      <c r="G224" s="28"/>
      <c r="H224" s="21" t="s">
        <v>26</v>
      </c>
      <c r="I224" s="21" t="s">
        <v>433</v>
      </c>
      <c r="J224" s="21"/>
      <c r="K224" s="21"/>
      <c r="L224" s="21" t="s">
        <v>421</v>
      </c>
      <c r="M224" s="21"/>
      <c r="N224" s="21" t="s">
        <v>546</v>
      </c>
      <c r="O224" s="20" t="s">
        <v>544</v>
      </c>
    </row>
    <row r="225" spans="1:15" s="32" customFormat="1" ht="189">
      <c r="A225" s="21">
        <v>180</v>
      </c>
      <c r="B225" s="21" t="s">
        <v>432</v>
      </c>
      <c r="C225" s="21" t="s">
        <v>73</v>
      </c>
      <c r="D225" s="21" t="s">
        <v>334</v>
      </c>
      <c r="E225" s="28">
        <v>0.12</v>
      </c>
      <c r="F225" s="28"/>
      <c r="G225" s="28"/>
      <c r="H225" s="21" t="s">
        <v>28</v>
      </c>
      <c r="I225" s="21" t="s">
        <v>431</v>
      </c>
      <c r="J225" s="21"/>
      <c r="K225" s="21"/>
      <c r="L225" s="21" t="s">
        <v>421</v>
      </c>
      <c r="M225" s="21"/>
      <c r="N225" s="21" t="s">
        <v>422</v>
      </c>
      <c r="O225" s="20"/>
    </row>
    <row r="226" spans="1:15" s="32" customFormat="1" ht="78.75">
      <c r="A226" s="21">
        <v>181</v>
      </c>
      <c r="B226" s="21" t="s">
        <v>430</v>
      </c>
      <c r="C226" s="21" t="s">
        <v>10</v>
      </c>
      <c r="D226" s="21" t="s">
        <v>429</v>
      </c>
      <c r="E226" s="28">
        <v>0.84</v>
      </c>
      <c r="F226" s="28"/>
      <c r="G226" s="28"/>
      <c r="H226" s="21" t="s">
        <v>21</v>
      </c>
      <c r="I226" s="21" t="s">
        <v>428</v>
      </c>
      <c r="J226" s="21"/>
      <c r="K226" s="21"/>
      <c r="L226" s="21" t="s">
        <v>421</v>
      </c>
      <c r="M226" s="21"/>
      <c r="N226" s="21" t="s">
        <v>422</v>
      </c>
      <c r="O226" s="20"/>
    </row>
    <row r="227" spans="1:15" s="32" customFormat="1" ht="139.5" customHeight="1">
      <c r="A227" s="21">
        <v>182</v>
      </c>
      <c r="B227" s="21" t="s">
        <v>427</v>
      </c>
      <c r="C227" s="21" t="s">
        <v>3</v>
      </c>
      <c r="D227" s="21" t="s">
        <v>426</v>
      </c>
      <c r="E227" s="28">
        <v>0.16</v>
      </c>
      <c r="F227" s="28"/>
      <c r="G227" s="28"/>
      <c r="H227" s="21" t="s">
        <v>194</v>
      </c>
      <c r="I227" s="21" t="s">
        <v>425</v>
      </c>
      <c r="J227" s="21"/>
      <c r="K227" s="21"/>
      <c r="L227" s="21" t="s">
        <v>421</v>
      </c>
      <c r="M227" s="21"/>
      <c r="N227" s="3" t="s">
        <v>545</v>
      </c>
      <c r="O227" s="20" t="s">
        <v>544</v>
      </c>
    </row>
    <row r="228" spans="1:14" s="34" customFormat="1" ht="15.75">
      <c r="A228" s="125" t="s">
        <v>400</v>
      </c>
      <c r="B228" s="125"/>
      <c r="C228" s="22"/>
      <c r="D228" s="22"/>
      <c r="E228" s="29">
        <f>SUM(E220:E227)</f>
        <v>224.52</v>
      </c>
      <c r="F228" s="29"/>
      <c r="G228" s="29"/>
      <c r="H228" s="22"/>
      <c r="I228" s="22"/>
      <c r="J228" s="22">
        <f>COUNTA(J220:J227)</f>
        <v>1</v>
      </c>
      <c r="K228" s="22">
        <f>COUNTA(K220:K227)</f>
        <v>0</v>
      </c>
      <c r="L228" s="22">
        <f>COUNTA(L220:L227)</f>
        <v>6</v>
      </c>
      <c r="M228" s="22">
        <f>COUNTA(M220:M227)</f>
        <v>1</v>
      </c>
      <c r="N228" s="22"/>
    </row>
    <row r="229" spans="1:14" s="34" customFormat="1" ht="15.75">
      <c r="A229" s="125" t="s">
        <v>400</v>
      </c>
      <c r="B229" s="125"/>
      <c r="C229" s="22"/>
      <c r="D229" s="22"/>
      <c r="E229" s="29"/>
      <c r="F229" s="29"/>
      <c r="G229" s="29"/>
      <c r="H229" s="22"/>
      <c r="I229" s="22"/>
      <c r="J229" s="22">
        <f>E220</f>
        <v>1.52</v>
      </c>
      <c r="K229" s="22">
        <v>0</v>
      </c>
      <c r="L229" s="22">
        <f>E227+E225+E224+E223+E222+E226</f>
        <v>3</v>
      </c>
      <c r="M229" s="22">
        <f>E221</f>
        <v>220</v>
      </c>
      <c r="N229" s="22">
        <f>SUM(J229:M229)</f>
        <v>224.52</v>
      </c>
    </row>
    <row r="230" spans="1:14" s="34" customFormat="1" ht="15.75">
      <c r="A230" s="125" t="s">
        <v>542</v>
      </c>
      <c r="B230" s="125"/>
      <c r="C230" s="22"/>
      <c r="D230" s="22"/>
      <c r="E230" s="29"/>
      <c r="F230" s="29"/>
      <c r="G230" s="29"/>
      <c r="H230" s="22"/>
      <c r="I230" s="22"/>
      <c r="J230" s="22">
        <f aca="true" t="shared" si="3" ref="J230:M231">J228+J217+J213+J181+J159+J154+J125+J121+J113+J87+J74+J55</f>
        <v>63</v>
      </c>
      <c r="K230" s="22">
        <f t="shared" si="3"/>
        <v>22</v>
      </c>
      <c r="L230" s="22">
        <f t="shared" si="3"/>
        <v>66</v>
      </c>
      <c r="M230" s="22">
        <f t="shared" si="3"/>
        <v>31</v>
      </c>
      <c r="N230" s="22">
        <f>SUM(J230:M230)</f>
        <v>182</v>
      </c>
    </row>
    <row r="231" spans="1:14" s="34" customFormat="1" ht="15.75">
      <c r="A231" s="125" t="s">
        <v>543</v>
      </c>
      <c r="B231" s="125"/>
      <c r="C231" s="22"/>
      <c r="D231" s="22"/>
      <c r="E231" s="29">
        <f>E228+E217+E213+E181+E159+E154+E125+E121+E113+E87+E74+E55</f>
        <v>1054.222263</v>
      </c>
      <c r="F231" s="29"/>
      <c r="G231" s="29"/>
      <c r="H231" s="22"/>
      <c r="I231" s="22"/>
      <c r="J231" s="29">
        <f t="shared" si="3"/>
        <v>350.65846799999997</v>
      </c>
      <c r="K231" s="29">
        <f t="shared" si="3"/>
        <v>54.5068</v>
      </c>
      <c r="L231" s="29">
        <f t="shared" si="3"/>
        <v>343.7945950000001</v>
      </c>
      <c r="M231" s="29">
        <f t="shared" si="3"/>
        <v>305.26239999999996</v>
      </c>
      <c r="N231" s="29">
        <f>SUM(J231:M231)</f>
        <v>1054.222263</v>
      </c>
    </row>
    <row r="232" spans="1:12" ht="42" customHeight="1">
      <c r="A232" s="129" t="s">
        <v>547</v>
      </c>
      <c r="B232" s="129"/>
      <c r="J232" s="20">
        <f>E220+E146+E142</f>
        <v>18.259999999999998</v>
      </c>
      <c r="L232" s="20">
        <f>E227+E224+E223+E222</f>
        <v>2.04</v>
      </c>
    </row>
    <row r="233" spans="10:12" ht="15.75">
      <c r="J233" s="20">
        <v>3</v>
      </c>
      <c r="L233" s="20">
        <v>4</v>
      </c>
    </row>
    <row r="234" ht="15.75">
      <c r="J234" s="20">
        <f>J230+K230+M230</f>
        <v>116</v>
      </c>
    </row>
    <row r="235" ht="15.75">
      <c r="J235" s="20">
        <f>J231+K231+M231</f>
        <v>710.4276679999999</v>
      </c>
    </row>
    <row r="236" ht="15.75">
      <c r="J236" s="20">
        <f>J235/E231</f>
        <v>0.6738879389421506</v>
      </c>
    </row>
    <row r="237" ht="15.75">
      <c r="L237" s="20">
        <f>L231/E231</f>
        <v>0.3261120610578493</v>
      </c>
    </row>
    <row r="238" ht="15.75">
      <c r="J238" s="20">
        <f>J231-J232+K231</f>
        <v>386.905268</v>
      </c>
    </row>
  </sheetData>
  <sheetProtection/>
  <protectedRanges>
    <protectedRange sqref="E80" name="Range10_6_1_1_1_3_1_1_1_1"/>
    <protectedRange sqref="E80" name="Range10_6_1_1_1_1_2_1_1_2_1"/>
    <protectedRange sqref="G80:H80" name="Range10_6_9_1_1_1_1_1_1_1_1"/>
    <protectedRange sqref="I80" name="Range10_6_9_1_1_6_1_1_1_1"/>
  </protectedRanges>
  <mergeCells count="54">
    <mergeCell ref="A229:B229"/>
    <mergeCell ref="A114:B114"/>
    <mergeCell ref="A88:B88"/>
    <mergeCell ref="A231:B231"/>
    <mergeCell ref="A230:B230"/>
    <mergeCell ref="A232:B232"/>
    <mergeCell ref="A183:N183"/>
    <mergeCell ref="A125:B125"/>
    <mergeCell ref="A181:B181"/>
    <mergeCell ref="A182:B182"/>
    <mergeCell ref="A56:B56"/>
    <mergeCell ref="A75:B75"/>
    <mergeCell ref="A122:B122"/>
    <mergeCell ref="A126:B126"/>
    <mergeCell ref="A155:B155"/>
    <mergeCell ref="A160:B160"/>
    <mergeCell ref="B115:I115"/>
    <mergeCell ref="B116:I116"/>
    <mergeCell ref="A121:B121"/>
    <mergeCell ref="B123:I123"/>
    <mergeCell ref="B89:I89"/>
    <mergeCell ref="A113:B113"/>
    <mergeCell ref="A162:N162"/>
    <mergeCell ref="A163:N163"/>
    <mergeCell ref="B128:I128"/>
    <mergeCell ref="A154:B154"/>
    <mergeCell ref="B156:I156"/>
    <mergeCell ref="A159:B159"/>
    <mergeCell ref="B5:N5"/>
    <mergeCell ref="B6:N6"/>
    <mergeCell ref="B7:N7"/>
    <mergeCell ref="A55:B55"/>
    <mergeCell ref="B57:I57"/>
    <mergeCell ref="B127:I127"/>
    <mergeCell ref="A74:B74"/>
    <mergeCell ref="B76:I76"/>
    <mergeCell ref="B77:I77"/>
    <mergeCell ref="A87:B87"/>
    <mergeCell ref="E2:E3"/>
    <mergeCell ref="F2:G2"/>
    <mergeCell ref="H2:H3"/>
    <mergeCell ref="I2:I3"/>
    <mergeCell ref="N2:N3"/>
    <mergeCell ref="J2:M2"/>
    <mergeCell ref="A215:M215"/>
    <mergeCell ref="A219:M219"/>
    <mergeCell ref="A228:B228"/>
    <mergeCell ref="A4:N4"/>
    <mergeCell ref="A161:N161"/>
    <mergeCell ref="A1:N1"/>
    <mergeCell ref="A2:A3"/>
    <mergeCell ref="B2:B3"/>
    <mergeCell ref="C2:C3"/>
    <mergeCell ref="D2:D3"/>
  </mergeCells>
  <conditionalFormatting sqref="B142">
    <cfRule type="duplicateValues" priority="18" dxfId="45">
      <formula>AND(COUNTIF($B$142:$B$142,B142)&gt;1,NOT(ISBLANK(B142)))</formula>
    </cfRule>
  </conditionalFormatting>
  <conditionalFormatting sqref="B149:B150">
    <cfRule type="duplicateValues" priority="17" dxfId="45">
      <formula>AND(COUNTIF($B$149:$B$150,B149)&gt;1,NOT(ISBLANK(B149)))</formula>
    </cfRule>
  </conditionalFormatting>
  <conditionalFormatting sqref="B59:B60">
    <cfRule type="duplicateValues" priority="16" dxfId="45" stopIfTrue="1">
      <formula>AND(COUNTIF($B$59:$B$60,B59)&gt;1,NOT(ISBLANK(B59)))</formula>
    </cfRule>
  </conditionalFormatting>
  <conditionalFormatting sqref="B73">
    <cfRule type="duplicateValues" priority="14" dxfId="45" stopIfTrue="1">
      <formula>AND(COUNTIF($B$73:$B$73,B73)&gt;1,NOT(ISBLANK(B73)))</formula>
    </cfRule>
  </conditionalFormatting>
  <conditionalFormatting sqref="B96:B101">
    <cfRule type="duplicateValues" priority="13" dxfId="45" stopIfTrue="1">
      <formula>AND(COUNTIF($B$96:$B$101,B96)&gt;1,NOT(ISBLANK(B96)))</formula>
    </cfRule>
  </conditionalFormatting>
  <conditionalFormatting sqref="B120">
    <cfRule type="duplicateValues" priority="12" dxfId="45">
      <formula>AND(COUNTIF($B$120:$B$120,B120)&gt;1,NOT(ISBLANK(B120)))</formula>
    </cfRule>
  </conditionalFormatting>
  <conditionalFormatting sqref="B173">
    <cfRule type="duplicateValues" priority="11" dxfId="45">
      <formula>AND(COUNTIF($B$173:$B$173,B173)&gt;1,NOT(ISBLANK(B173)))</formula>
    </cfRule>
  </conditionalFormatting>
  <conditionalFormatting sqref="B187">
    <cfRule type="duplicateValues" priority="10" dxfId="45" stopIfTrue="1">
      <formula>AND(COUNTIF($B$187:$B$187,B187)&gt;1,NOT(ISBLANK(B187)))</formula>
    </cfRule>
  </conditionalFormatting>
  <conditionalFormatting sqref="B189">
    <cfRule type="duplicateValues" priority="9" dxfId="45" stopIfTrue="1">
      <formula>AND(COUNTIF($B$189:$B$189,B189)&gt;1,NOT(ISBLANK(B189)))</formula>
    </cfRule>
  </conditionalFormatting>
  <conditionalFormatting sqref="B190">
    <cfRule type="duplicateValues" priority="8" dxfId="45" stopIfTrue="1">
      <formula>AND(COUNTIF($B$190:$B$190,B190)&gt;1,NOT(ISBLANK(B190)))</formula>
    </cfRule>
  </conditionalFormatting>
  <conditionalFormatting sqref="B180">
    <cfRule type="duplicateValues" priority="7" dxfId="45">
      <formula>AND(COUNTIF($B$180:$B$180,B180)&gt;1,NOT(ISBLANK(B180)))</formula>
    </cfRule>
  </conditionalFormatting>
  <conditionalFormatting sqref="A228">
    <cfRule type="duplicateValues" priority="6" dxfId="45">
      <formula>AND(COUNTIF($A$228:$A$228,A228)&gt;1,NOT(ISBLANK(A228)))</formula>
    </cfRule>
  </conditionalFormatting>
  <conditionalFormatting sqref="B194">
    <cfRule type="duplicateValues" priority="5" dxfId="45">
      <formula>AND(COUNTIF($B$194:$B$194,B194)&gt;1,NOT(ISBLANK(B194)))</formula>
    </cfRule>
  </conditionalFormatting>
  <conditionalFormatting sqref="B195">
    <cfRule type="duplicateValues" priority="4" dxfId="45">
      <formula>AND(COUNTIF($B$195:$B$195,B195)&gt;1,NOT(ISBLANK(B195)))</formula>
    </cfRule>
  </conditionalFormatting>
  <conditionalFormatting sqref="B196">
    <cfRule type="duplicateValues" priority="3" dxfId="45">
      <formula>AND(COUNTIF($B$196:$B$196,B196)&gt;1,NOT(ISBLANK(B196)))</formula>
    </cfRule>
  </conditionalFormatting>
  <conditionalFormatting sqref="B67:B69 B61:B65">
    <cfRule type="duplicateValues" priority="19" dxfId="45" stopIfTrue="1">
      <formula>AND(COUNTIF($B$67:$B$69,B61)+COUNTIF($B$61:$B$65,B61)&gt;1,NOT(ISBLANK(B61)))</formula>
    </cfRule>
  </conditionalFormatting>
  <conditionalFormatting sqref="A229:A230">
    <cfRule type="duplicateValues" priority="2" dxfId="45">
      <formula>AND(COUNTIF($A$229:$A$230,A229)&gt;1,NOT(ISBLANK(A229)))</formula>
    </cfRule>
  </conditionalFormatting>
  <conditionalFormatting sqref="A231">
    <cfRule type="duplicateValues" priority="1" dxfId="45">
      <formula>AND(COUNTIF($A$231:$A$231,A231)&gt;1,NOT(ISBLANK(A231)))</formula>
    </cfRule>
  </conditionalFormatting>
  <printOptions/>
  <pageMargins left="0.45" right="0.45" top="0.5" bottom="0.25" header="0.3" footer="0.3"/>
  <pageSetup orientation="landscape" paperSize="9" scale="60" r:id="rId1"/>
</worksheet>
</file>

<file path=xl/worksheets/sheet2.xml><?xml version="1.0" encoding="utf-8"?>
<worksheet xmlns="http://schemas.openxmlformats.org/spreadsheetml/2006/main" xmlns:r="http://schemas.openxmlformats.org/officeDocument/2006/relationships">
  <sheetPr>
    <tabColor rgb="FFFF0000"/>
  </sheetPr>
  <dimension ref="A1:P188"/>
  <sheetViews>
    <sheetView zoomScale="70" zoomScaleNormal="70" zoomScalePageLayoutView="0" workbookViewId="0" topLeftCell="A172">
      <selection activeCell="G142" sqref="G142"/>
    </sheetView>
  </sheetViews>
  <sheetFormatPr defaultColWidth="9.00390625" defaultRowHeight="14.25"/>
  <cols>
    <col min="1" max="1" width="9.125" style="5" bestFit="1" customWidth="1"/>
    <col min="2" max="2" width="29.25390625" style="5" customWidth="1"/>
    <col min="3" max="3" width="9.00390625" style="5" customWidth="1"/>
    <col min="4" max="4" width="17.00390625" style="5" customWidth="1"/>
    <col min="5" max="5" width="11.375" style="12" customWidth="1"/>
    <col min="6" max="6" width="9.125" style="12" bestFit="1" customWidth="1"/>
    <col min="7" max="7" width="9.50390625" style="12" bestFit="1" customWidth="1"/>
    <col min="8" max="8" width="11.125" style="5" customWidth="1"/>
    <col min="9" max="9" width="45.25390625" style="5" customWidth="1"/>
    <col min="10" max="10" width="9.125" style="5" customWidth="1"/>
    <col min="11" max="11" width="11.125" style="5" customWidth="1"/>
    <col min="12" max="12" width="8.00390625" style="5" customWidth="1"/>
    <col min="13" max="13" width="9.875" style="5" customWidth="1"/>
    <col min="14" max="14" width="21.50390625" style="5" customWidth="1"/>
    <col min="15" max="16384" width="9.00390625" style="5" customWidth="1"/>
  </cols>
  <sheetData>
    <row r="1" spans="1:14" ht="55.5" customHeight="1">
      <c r="A1" s="125" t="s">
        <v>633</v>
      </c>
      <c r="B1" s="125"/>
      <c r="C1" s="125"/>
      <c r="D1" s="125"/>
      <c r="E1" s="125"/>
      <c r="F1" s="125"/>
      <c r="G1" s="125"/>
      <c r="H1" s="125"/>
      <c r="I1" s="125"/>
      <c r="J1" s="125"/>
      <c r="K1" s="125"/>
      <c r="L1" s="125"/>
      <c r="M1" s="125"/>
      <c r="N1" s="125"/>
    </row>
    <row r="2" spans="1:14" s="25" customFormat="1" ht="42.75" customHeight="1">
      <c r="A2" s="125" t="s">
        <v>226</v>
      </c>
      <c r="B2" s="125" t="s">
        <v>227</v>
      </c>
      <c r="C2" s="125" t="s">
        <v>0</v>
      </c>
      <c r="D2" s="125" t="s">
        <v>228</v>
      </c>
      <c r="E2" s="130" t="s">
        <v>229</v>
      </c>
      <c r="F2" s="130" t="s">
        <v>2</v>
      </c>
      <c r="G2" s="130"/>
      <c r="H2" s="125" t="s">
        <v>230</v>
      </c>
      <c r="I2" s="125" t="s">
        <v>231</v>
      </c>
      <c r="J2" s="125" t="s">
        <v>417</v>
      </c>
      <c r="K2" s="125"/>
      <c r="L2" s="125"/>
      <c r="M2" s="125"/>
      <c r="N2" s="125" t="s">
        <v>86</v>
      </c>
    </row>
    <row r="3" spans="1:14" s="25" customFormat="1" ht="109.5" customHeight="1">
      <c r="A3" s="125"/>
      <c r="B3" s="125"/>
      <c r="C3" s="125"/>
      <c r="D3" s="125"/>
      <c r="E3" s="130"/>
      <c r="F3" s="29" t="s">
        <v>232</v>
      </c>
      <c r="G3" s="29" t="s">
        <v>1</v>
      </c>
      <c r="H3" s="125"/>
      <c r="I3" s="125"/>
      <c r="J3" s="22" t="s">
        <v>418</v>
      </c>
      <c r="K3" s="22" t="s">
        <v>419</v>
      </c>
      <c r="L3" s="22" t="s">
        <v>420</v>
      </c>
      <c r="M3" s="22" t="s">
        <v>541</v>
      </c>
      <c r="N3" s="125"/>
    </row>
    <row r="4" spans="1:14" s="24" customFormat="1" ht="15.75">
      <c r="A4" s="22" t="s">
        <v>233</v>
      </c>
      <c r="B4" s="124" t="s">
        <v>359</v>
      </c>
      <c r="C4" s="124"/>
      <c r="D4" s="124"/>
      <c r="E4" s="124"/>
      <c r="F4" s="124"/>
      <c r="G4" s="124"/>
      <c r="H4" s="124"/>
      <c r="I4" s="124"/>
      <c r="J4" s="124"/>
      <c r="K4" s="124"/>
      <c r="L4" s="124"/>
      <c r="M4" s="124"/>
      <c r="N4" s="124"/>
    </row>
    <row r="5" spans="1:14" s="24" customFormat="1" ht="15.75">
      <c r="A5" s="22" t="s">
        <v>234</v>
      </c>
      <c r="B5" s="124" t="s">
        <v>360</v>
      </c>
      <c r="C5" s="124"/>
      <c r="D5" s="124"/>
      <c r="E5" s="124"/>
      <c r="F5" s="124"/>
      <c r="G5" s="124"/>
      <c r="H5" s="124"/>
      <c r="I5" s="124"/>
      <c r="J5" s="124"/>
      <c r="K5" s="124"/>
      <c r="L5" s="124"/>
      <c r="M5" s="124"/>
      <c r="N5" s="124"/>
    </row>
    <row r="6" spans="1:14" s="24" customFormat="1" ht="15.75">
      <c r="A6" s="22" t="s">
        <v>235</v>
      </c>
      <c r="B6" s="124" t="s">
        <v>361</v>
      </c>
      <c r="C6" s="124"/>
      <c r="D6" s="124"/>
      <c r="E6" s="124"/>
      <c r="F6" s="124"/>
      <c r="G6" s="124"/>
      <c r="H6" s="124"/>
      <c r="I6" s="124"/>
      <c r="J6" s="124"/>
      <c r="K6" s="124"/>
      <c r="L6" s="124"/>
      <c r="M6" s="124"/>
      <c r="N6" s="124"/>
    </row>
    <row r="7" spans="1:14" ht="31.5">
      <c r="A7" s="21">
        <v>1</v>
      </c>
      <c r="B7" s="21" t="s">
        <v>163</v>
      </c>
      <c r="C7" s="21" t="s">
        <v>7</v>
      </c>
      <c r="D7" s="21" t="s">
        <v>164</v>
      </c>
      <c r="E7" s="28">
        <v>0.24</v>
      </c>
      <c r="F7" s="28"/>
      <c r="G7" s="28">
        <v>0.24</v>
      </c>
      <c r="H7" s="21" t="s">
        <v>25</v>
      </c>
      <c r="I7" s="21" t="s">
        <v>165</v>
      </c>
      <c r="J7" s="21"/>
      <c r="K7" s="21"/>
      <c r="L7" s="21"/>
      <c r="M7" s="21" t="s">
        <v>421</v>
      </c>
      <c r="N7" s="21" t="s">
        <v>424</v>
      </c>
    </row>
    <row r="8" spans="1:14" ht="31.5">
      <c r="A8" s="21">
        <v>2</v>
      </c>
      <c r="B8" s="21" t="s">
        <v>126</v>
      </c>
      <c r="C8" s="21" t="s">
        <v>6</v>
      </c>
      <c r="D8" s="21" t="s">
        <v>44</v>
      </c>
      <c r="E8" s="28">
        <v>0.5</v>
      </c>
      <c r="F8" s="28"/>
      <c r="G8" s="28">
        <v>0.5</v>
      </c>
      <c r="H8" s="21" t="s">
        <v>77</v>
      </c>
      <c r="I8" s="21" t="s">
        <v>127</v>
      </c>
      <c r="J8" s="21"/>
      <c r="K8" s="21"/>
      <c r="L8" s="21"/>
      <c r="M8" s="21" t="s">
        <v>421</v>
      </c>
      <c r="N8" s="21" t="s">
        <v>424</v>
      </c>
    </row>
    <row r="9" spans="1:14" ht="31.5">
      <c r="A9" s="49">
        <v>3</v>
      </c>
      <c r="B9" s="49" t="s">
        <v>129</v>
      </c>
      <c r="C9" s="49" t="s">
        <v>4</v>
      </c>
      <c r="D9" s="49" t="s">
        <v>44</v>
      </c>
      <c r="E9" s="50">
        <f>122*0.0017</f>
        <v>0.2074</v>
      </c>
      <c r="F9" s="50"/>
      <c r="G9" s="50">
        <f>122*0.0017</f>
        <v>0.2074</v>
      </c>
      <c r="H9" s="49" t="s">
        <v>37</v>
      </c>
      <c r="I9" s="49" t="s">
        <v>130</v>
      </c>
      <c r="J9" s="49" t="s">
        <v>421</v>
      </c>
      <c r="K9" s="49"/>
      <c r="L9" s="49"/>
      <c r="M9" s="49"/>
      <c r="N9" s="51" t="s">
        <v>424</v>
      </c>
    </row>
    <row r="10" spans="1:14" ht="63">
      <c r="A10" s="21">
        <v>4</v>
      </c>
      <c r="B10" s="21" t="s">
        <v>131</v>
      </c>
      <c r="C10" s="21" t="s">
        <v>4</v>
      </c>
      <c r="D10" s="21" t="s">
        <v>44</v>
      </c>
      <c r="E10" s="28">
        <v>0.4083</v>
      </c>
      <c r="F10" s="28"/>
      <c r="G10" s="28">
        <v>0.4083</v>
      </c>
      <c r="H10" s="21" t="s">
        <v>21</v>
      </c>
      <c r="I10" s="21" t="s">
        <v>132</v>
      </c>
      <c r="J10" s="21"/>
      <c r="K10" s="21"/>
      <c r="L10" s="21"/>
      <c r="M10" s="21" t="s">
        <v>421</v>
      </c>
      <c r="N10" s="21" t="s">
        <v>424</v>
      </c>
    </row>
    <row r="11" spans="1:14" ht="47.25">
      <c r="A11" s="21">
        <v>5</v>
      </c>
      <c r="B11" s="21" t="s">
        <v>145</v>
      </c>
      <c r="C11" s="21" t="s">
        <v>13</v>
      </c>
      <c r="D11" s="21" t="s">
        <v>14</v>
      </c>
      <c r="E11" s="28">
        <v>11.1</v>
      </c>
      <c r="F11" s="28"/>
      <c r="G11" s="28">
        <v>11.1</v>
      </c>
      <c r="H11" s="21" t="s">
        <v>58</v>
      </c>
      <c r="I11" s="21" t="s">
        <v>146</v>
      </c>
      <c r="J11" s="21"/>
      <c r="K11" s="21"/>
      <c r="L11" s="21"/>
      <c r="M11" s="21" t="s">
        <v>421</v>
      </c>
      <c r="N11" s="21" t="s">
        <v>424</v>
      </c>
    </row>
    <row r="12" spans="1:14" ht="78.75">
      <c r="A12" s="21">
        <v>6</v>
      </c>
      <c r="B12" s="21" t="s">
        <v>147</v>
      </c>
      <c r="C12" s="21" t="s">
        <v>13</v>
      </c>
      <c r="D12" s="21" t="s">
        <v>14</v>
      </c>
      <c r="E12" s="28">
        <v>21.11</v>
      </c>
      <c r="F12" s="28"/>
      <c r="G12" s="28">
        <v>21.11</v>
      </c>
      <c r="H12" s="21" t="s">
        <v>148</v>
      </c>
      <c r="I12" s="21" t="s">
        <v>149</v>
      </c>
      <c r="J12" s="21" t="s">
        <v>421</v>
      </c>
      <c r="K12" s="21"/>
      <c r="L12" s="21"/>
      <c r="M12" s="21"/>
      <c r="N12" s="3" t="s">
        <v>422</v>
      </c>
    </row>
    <row r="13" spans="1:14" ht="47.25">
      <c r="A13" s="21">
        <v>7</v>
      </c>
      <c r="B13" s="21" t="s">
        <v>152</v>
      </c>
      <c r="C13" s="21" t="s">
        <v>13</v>
      </c>
      <c r="D13" s="21" t="s">
        <v>14</v>
      </c>
      <c r="E13" s="28">
        <f>1.15*30/10</f>
        <v>3.45</v>
      </c>
      <c r="F13" s="28"/>
      <c r="G13" s="28">
        <v>3.45</v>
      </c>
      <c r="H13" s="21" t="s">
        <v>153</v>
      </c>
      <c r="I13" s="21" t="s">
        <v>154</v>
      </c>
      <c r="J13" s="21" t="s">
        <v>421</v>
      </c>
      <c r="K13" s="21"/>
      <c r="L13" s="21"/>
      <c r="M13" s="21"/>
      <c r="N13" s="3" t="s">
        <v>422</v>
      </c>
    </row>
    <row r="14" spans="1:14" ht="63">
      <c r="A14" s="21">
        <v>8</v>
      </c>
      <c r="B14" s="21" t="s">
        <v>155</v>
      </c>
      <c r="C14" s="21" t="s">
        <v>13</v>
      </c>
      <c r="D14" s="21" t="s">
        <v>14</v>
      </c>
      <c r="E14" s="28">
        <v>5.3</v>
      </c>
      <c r="F14" s="28"/>
      <c r="G14" s="28">
        <v>3.45</v>
      </c>
      <c r="H14" s="21" t="s">
        <v>156</v>
      </c>
      <c r="I14" s="21" t="s">
        <v>157</v>
      </c>
      <c r="J14" s="21" t="s">
        <v>421</v>
      </c>
      <c r="K14" s="21"/>
      <c r="L14" s="21"/>
      <c r="M14" s="21"/>
      <c r="N14" s="3" t="s">
        <v>422</v>
      </c>
    </row>
    <row r="15" spans="1:14" ht="31.5">
      <c r="A15" s="21">
        <v>9</v>
      </c>
      <c r="B15" s="21" t="s">
        <v>166</v>
      </c>
      <c r="C15" s="21" t="s">
        <v>7</v>
      </c>
      <c r="D15" s="21" t="s">
        <v>44</v>
      </c>
      <c r="E15" s="28">
        <v>0.85</v>
      </c>
      <c r="F15" s="28"/>
      <c r="G15" s="28">
        <f>E15</f>
        <v>0.85</v>
      </c>
      <c r="H15" s="21" t="s">
        <v>167</v>
      </c>
      <c r="I15" s="21" t="s">
        <v>168</v>
      </c>
      <c r="J15" s="21" t="s">
        <v>421</v>
      </c>
      <c r="K15" s="21"/>
      <c r="L15" s="21"/>
      <c r="M15" s="21"/>
      <c r="N15" s="3" t="s">
        <v>422</v>
      </c>
    </row>
    <row r="16" spans="1:14" ht="47.25">
      <c r="A16" s="21">
        <v>10</v>
      </c>
      <c r="B16" s="21" t="s">
        <v>173</v>
      </c>
      <c r="C16" s="21" t="s">
        <v>7</v>
      </c>
      <c r="D16" s="21" t="s">
        <v>44</v>
      </c>
      <c r="E16" s="28">
        <v>0.03</v>
      </c>
      <c r="F16" s="28"/>
      <c r="G16" s="28">
        <v>0.03</v>
      </c>
      <c r="H16" s="21" t="s">
        <v>25</v>
      </c>
      <c r="I16" s="21" t="s">
        <v>174</v>
      </c>
      <c r="J16" s="21"/>
      <c r="K16" s="21"/>
      <c r="L16" s="21" t="s">
        <v>421</v>
      </c>
      <c r="M16" s="21"/>
      <c r="N16" s="21" t="s">
        <v>424</v>
      </c>
    </row>
    <row r="17" spans="1:14" ht="63">
      <c r="A17" s="21">
        <v>11</v>
      </c>
      <c r="B17" s="21" t="s">
        <v>136</v>
      </c>
      <c r="C17" s="21" t="s">
        <v>137</v>
      </c>
      <c r="D17" s="21" t="s">
        <v>138</v>
      </c>
      <c r="E17" s="28">
        <v>0.48</v>
      </c>
      <c r="F17" s="28"/>
      <c r="G17" s="28">
        <v>0.48</v>
      </c>
      <c r="H17" s="21" t="s">
        <v>139</v>
      </c>
      <c r="I17" s="21" t="s">
        <v>140</v>
      </c>
      <c r="J17" s="21" t="s">
        <v>421</v>
      </c>
      <c r="K17" s="21"/>
      <c r="L17" s="21"/>
      <c r="M17" s="21"/>
      <c r="N17" s="3" t="s">
        <v>422</v>
      </c>
    </row>
    <row r="18" spans="1:14" ht="94.5">
      <c r="A18" s="21">
        <v>12</v>
      </c>
      <c r="B18" s="21" t="s">
        <v>150</v>
      </c>
      <c r="C18" s="21" t="s">
        <v>13</v>
      </c>
      <c r="D18" s="21" t="s">
        <v>14</v>
      </c>
      <c r="E18" s="28">
        <v>5.55</v>
      </c>
      <c r="F18" s="28"/>
      <c r="G18" s="28">
        <v>5.55</v>
      </c>
      <c r="H18" s="21" t="s">
        <v>151</v>
      </c>
      <c r="I18" s="21" t="s">
        <v>236</v>
      </c>
      <c r="J18" s="21" t="s">
        <v>421</v>
      </c>
      <c r="K18" s="21"/>
      <c r="L18" s="21"/>
      <c r="M18" s="21"/>
      <c r="N18" s="3" t="s">
        <v>422</v>
      </c>
    </row>
    <row r="19" spans="1:14" ht="63">
      <c r="A19" s="21">
        <v>13</v>
      </c>
      <c r="B19" s="21" t="s">
        <v>175</v>
      </c>
      <c r="C19" s="21" t="s">
        <v>4</v>
      </c>
      <c r="D19" s="21" t="s">
        <v>12</v>
      </c>
      <c r="E19" s="28">
        <f>1024*4/10000</f>
        <v>0.4096</v>
      </c>
      <c r="F19" s="28"/>
      <c r="G19" s="28">
        <v>0.41</v>
      </c>
      <c r="H19" s="21" t="s">
        <v>176</v>
      </c>
      <c r="I19" s="21" t="s">
        <v>177</v>
      </c>
      <c r="J19" s="21"/>
      <c r="K19" s="21"/>
      <c r="L19" s="21"/>
      <c r="M19" s="21" t="s">
        <v>421</v>
      </c>
      <c r="N19" s="21" t="s">
        <v>424</v>
      </c>
    </row>
    <row r="20" spans="1:14" ht="47.25">
      <c r="A20" s="21">
        <v>14</v>
      </c>
      <c r="B20" s="21" t="s">
        <v>178</v>
      </c>
      <c r="C20" s="21" t="s">
        <v>7</v>
      </c>
      <c r="D20" s="21" t="s">
        <v>12</v>
      </c>
      <c r="E20" s="28">
        <v>2.1</v>
      </c>
      <c r="F20" s="28"/>
      <c r="G20" s="28">
        <v>2.1</v>
      </c>
      <c r="H20" s="21" t="s">
        <v>176</v>
      </c>
      <c r="I20" s="21" t="s">
        <v>179</v>
      </c>
      <c r="J20" s="21"/>
      <c r="K20" s="21"/>
      <c r="L20" s="21"/>
      <c r="M20" s="21" t="s">
        <v>421</v>
      </c>
      <c r="N20" s="21" t="s">
        <v>424</v>
      </c>
    </row>
    <row r="21" spans="1:14" ht="47.25">
      <c r="A21" s="21">
        <v>15</v>
      </c>
      <c r="B21" s="21" t="s">
        <v>180</v>
      </c>
      <c r="C21" s="21" t="s">
        <v>7</v>
      </c>
      <c r="D21" s="21" t="s">
        <v>12</v>
      </c>
      <c r="E21" s="28">
        <v>3.7</v>
      </c>
      <c r="F21" s="28"/>
      <c r="G21" s="28">
        <v>3.7</v>
      </c>
      <c r="H21" s="21" t="s">
        <v>181</v>
      </c>
      <c r="I21" s="21" t="s">
        <v>182</v>
      </c>
      <c r="J21" s="21"/>
      <c r="K21" s="21"/>
      <c r="L21" s="21" t="s">
        <v>421</v>
      </c>
      <c r="M21" s="21"/>
      <c r="N21" s="3" t="s">
        <v>422</v>
      </c>
    </row>
    <row r="22" spans="1:14" ht="47.25">
      <c r="A22" s="21">
        <v>16</v>
      </c>
      <c r="B22" s="21" t="s">
        <v>183</v>
      </c>
      <c r="C22" s="21" t="s">
        <v>7</v>
      </c>
      <c r="D22" s="21" t="s">
        <v>12</v>
      </c>
      <c r="E22" s="28">
        <v>1.05</v>
      </c>
      <c r="F22" s="28"/>
      <c r="G22" s="28">
        <v>1.05</v>
      </c>
      <c r="H22" s="21" t="s">
        <v>20</v>
      </c>
      <c r="I22" s="21" t="s">
        <v>184</v>
      </c>
      <c r="J22" s="21"/>
      <c r="K22" s="21"/>
      <c r="L22" s="21"/>
      <c r="M22" s="21" t="s">
        <v>421</v>
      </c>
      <c r="N22" s="21" t="s">
        <v>424</v>
      </c>
    </row>
    <row r="23" spans="1:14" ht="78.75">
      <c r="A23" s="21">
        <v>17</v>
      </c>
      <c r="B23" s="21" t="s">
        <v>344</v>
      </c>
      <c r="C23" s="21" t="s">
        <v>4</v>
      </c>
      <c r="D23" s="21" t="s">
        <v>134</v>
      </c>
      <c r="E23" s="28">
        <f>100*150/10000</f>
        <v>1.5</v>
      </c>
      <c r="F23" s="28"/>
      <c r="G23" s="28">
        <v>0.03</v>
      </c>
      <c r="H23" s="21" t="s">
        <v>345</v>
      </c>
      <c r="I23" s="21" t="s">
        <v>362</v>
      </c>
      <c r="J23" s="21" t="s">
        <v>421</v>
      </c>
      <c r="K23" s="21"/>
      <c r="L23" s="21"/>
      <c r="M23" s="21"/>
      <c r="N23" s="3" t="s">
        <v>422</v>
      </c>
    </row>
    <row r="24" spans="1:14" ht="63">
      <c r="A24" s="21">
        <v>18</v>
      </c>
      <c r="B24" s="21" t="s">
        <v>90</v>
      </c>
      <c r="C24" s="21" t="s">
        <v>9</v>
      </c>
      <c r="D24" s="21" t="s">
        <v>23</v>
      </c>
      <c r="E24" s="28">
        <v>0.8</v>
      </c>
      <c r="F24" s="28"/>
      <c r="G24" s="28">
        <v>0.8</v>
      </c>
      <c r="H24" s="21" t="s">
        <v>91</v>
      </c>
      <c r="I24" s="21" t="s">
        <v>92</v>
      </c>
      <c r="J24" s="21" t="s">
        <v>421</v>
      </c>
      <c r="K24" s="21"/>
      <c r="L24" s="21"/>
      <c r="M24" s="21"/>
      <c r="N24" s="3" t="s">
        <v>422</v>
      </c>
    </row>
    <row r="25" spans="1:14" ht="47.25">
      <c r="A25" s="21">
        <v>19</v>
      </c>
      <c r="B25" s="21" t="s">
        <v>93</v>
      </c>
      <c r="C25" s="21" t="s">
        <v>6</v>
      </c>
      <c r="D25" s="21" t="s">
        <v>23</v>
      </c>
      <c r="E25" s="28">
        <v>0.6</v>
      </c>
      <c r="F25" s="28"/>
      <c r="G25" s="28">
        <v>0.6</v>
      </c>
      <c r="H25" s="21" t="s">
        <v>25</v>
      </c>
      <c r="I25" s="21" t="s">
        <v>94</v>
      </c>
      <c r="J25" s="21"/>
      <c r="K25" s="21"/>
      <c r="L25" s="21"/>
      <c r="M25" s="21" t="s">
        <v>421</v>
      </c>
      <c r="N25" s="21" t="s">
        <v>424</v>
      </c>
    </row>
    <row r="26" spans="1:14" ht="47.25">
      <c r="A26" s="21">
        <v>20</v>
      </c>
      <c r="B26" s="21" t="s">
        <v>95</v>
      </c>
      <c r="C26" s="21" t="s">
        <v>6</v>
      </c>
      <c r="D26" s="21" t="s">
        <v>23</v>
      </c>
      <c r="E26" s="28">
        <v>1.25</v>
      </c>
      <c r="F26" s="28"/>
      <c r="G26" s="28">
        <v>1.25</v>
      </c>
      <c r="H26" s="21" t="s">
        <v>25</v>
      </c>
      <c r="I26" s="21" t="s">
        <v>96</v>
      </c>
      <c r="J26" s="21"/>
      <c r="K26" s="21"/>
      <c r="L26" s="21"/>
      <c r="M26" s="21" t="s">
        <v>421</v>
      </c>
      <c r="N26" s="21" t="s">
        <v>424</v>
      </c>
    </row>
    <row r="27" spans="1:14" ht="47.25">
      <c r="A27" s="21">
        <v>21</v>
      </c>
      <c r="B27" s="21" t="s">
        <v>97</v>
      </c>
      <c r="C27" s="21" t="s">
        <v>6</v>
      </c>
      <c r="D27" s="21" t="s">
        <v>23</v>
      </c>
      <c r="E27" s="28">
        <v>0.5</v>
      </c>
      <c r="F27" s="28"/>
      <c r="G27" s="28">
        <v>0.5</v>
      </c>
      <c r="H27" s="21" t="s">
        <v>98</v>
      </c>
      <c r="I27" s="21" t="s">
        <v>99</v>
      </c>
      <c r="J27" s="21"/>
      <c r="K27" s="21"/>
      <c r="L27" s="21"/>
      <c r="M27" s="21" t="s">
        <v>421</v>
      </c>
      <c r="N27" s="21" t="s">
        <v>424</v>
      </c>
    </row>
    <row r="28" spans="1:14" ht="63">
      <c r="A28" s="21">
        <v>22</v>
      </c>
      <c r="B28" s="21" t="s">
        <v>100</v>
      </c>
      <c r="C28" s="21" t="s">
        <v>6</v>
      </c>
      <c r="D28" s="21" t="s">
        <v>23</v>
      </c>
      <c r="E28" s="28">
        <v>0.4</v>
      </c>
      <c r="F28" s="28"/>
      <c r="G28" s="28">
        <v>0.4</v>
      </c>
      <c r="H28" s="21" t="s">
        <v>26</v>
      </c>
      <c r="I28" s="21" t="s">
        <v>101</v>
      </c>
      <c r="J28" s="21"/>
      <c r="K28" s="21"/>
      <c r="L28" s="21" t="s">
        <v>421</v>
      </c>
      <c r="M28" s="21"/>
      <c r="N28" s="21" t="s">
        <v>424</v>
      </c>
    </row>
    <row r="29" spans="1:14" ht="63">
      <c r="A29" s="21">
        <v>23</v>
      </c>
      <c r="B29" s="21" t="s">
        <v>102</v>
      </c>
      <c r="C29" s="21" t="s">
        <v>4</v>
      </c>
      <c r="D29" s="21" t="s">
        <v>23</v>
      </c>
      <c r="E29" s="28">
        <v>11.27</v>
      </c>
      <c r="F29" s="28"/>
      <c r="G29" s="28">
        <v>11.27</v>
      </c>
      <c r="H29" s="21" t="s">
        <v>103</v>
      </c>
      <c r="I29" s="21" t="s">
        <v>104</v>
      </c>
      <c r="J29" s="21" t="s">
        <v>421</v>
      </c>
      <c r="K29" s="21"/>
      <c r="L29" s="21"/>
      <c r="M29" s="21"/>
      <c r="N29" s="3" t="s">
        <v>422</v>
      </c>
    </row>
    <row r="30" spans="1:14" ht="63">
      <c r="A30" s="21">
        <v>24</v>
      </c>
      <c r="B30" s="21" t="s">
        <v>105</v>
      </c>
      <c r="C30" s="21" t="s">
        <v>4</v>
      </c>
      <c r="D30" s="21" t="s">
        <v>23</v>
      </c>
      <c r="E30" s="28">
        <v>2.46</v>
      </c>
      <c r="F30" s="28"/>
      <c r="G30" s="28">
        <v>2.46</v>
      </c>
      <c r="H30" s="21" t="s">
        <v>27</v>
      </c>
      <c r="I30" s="21" t="s">
        <v>106</v>
      </c>
      <c r="J30" s="21" t="s">
        <v>421</v>
      </c>
      <c r="K30" s="21"/>
      <c r="L30" s="21"/>
      <c r="M30" s="21"/>
      <c r="N30" s="3" t="s">
        <v>422</v>
      </c>
    </row>
    <row r="31" spans="1:14" ht="63">
      <c r="A31" s="21">
        <v>25</v>
      </c>
      <c r="B31" s="21" t="s">
        <v>107</v>
      </c>
      <c r="C31" s="21" t="s">
        <v>4</v>
      </c>
      <c r="D31" s="21" t="s">
        <v>23</v>
      </c>
      <c r="E31" s="28">
        <v>2.25</v>
      </c>
      <c r="F31" s="28"/>
      <c r="G31" s="28">
        <v>2.25</v>
      </c>
      <c r="H31" s="21" t="s">
        <v>26</v>
      </c>
      <c r="I31" s="21" t="s">
        <v>108</v>
      </c>
      <c r="J31" s="21" t="s">
        <v>421</v>
      </c>
      <c r="K31" s="21"/>
      <c r="L31" s="21"/>
      <c r="M31" s="21"/>
      <c r="N31" s="3" t="s">
        <v>422</v>
      </c>
    </row>
    <row r="32" spans="1:14" ht="78.75">
      <c r="A32" s="21">
        <v>26</v>
      </c>
      <c r="B32" s="21" t="s">
        <v>109</v>
      </c>
      <c r="C32" s="21" t="s">
        <v>7</v>
      </c>
      <c r="D32" s="21" t="s">
        <v>23</v>
      </c>
      <c r="E32" s="28">
        <v>2.2</v>
      </c>
      <c r="F32" s="28"/>
      <c r="G32" s="28">
        <f>+E32</f>
        <v>2.2</v>
      </c>
      <c r="H32" s="21" t="str">
        <f>+VLOOKUP(B32,'[1]TONG HOP(update sheet nay)'!$B$13:$AI$123,3,0)</f>
        <v>Kiêu Kỵ</v>
      </c>
      <c r="I32" s="21" t="s">
        <v>110</v>
      </c>
      <c r="J32" s="21"/>
      <c r="K32" s="21"/>
      <c r="L32" s="21" t="s">
        <v>421</v>
      </c>
      <c r="M32" s="21"/>
      <c r="N32" s="3" t="s">
        <v>422</v>
      </c>
    </row>
    <row r="33" spans="1:14" ht="63">
      <c r="A33" s="21">
        <v>27</v>
      </c>
      <c r="B33" s="21" t="s">
        <v>111</v>
      </c>
      <c r="C33" s="21" t="s">
        <v>7</v>
      </c>
      <c r="D33" s="21" t="s">
        <v>23</v>
      </c>
      <c r="E33" s="28">
        <f>170/10000</f>
        <v>0.017</v>
      </c>
      <c r="F33" s="28"/>
      <c r="G33" s="28">
        <v>0.02</v>
      </c>
      <c r="H33" s="21" t="str">
        <f>+VLOOKUP(B33,'[1]TONG HOP(update sheet nay)'!$B$13:$AI$123,3,0)</f>
        <v>Đông Dư</v>
      </c>
      <c r="I33" s="21" t="s">
        <v>112</v>
      </c>
      <c r="J33" s="21" t="s">
        <v>421</v>
      </c>
      <c r="K33" s="21"/>
      <c r="L33" s="21"/>
      <c r="M33" s="21"/>
      <c r="N33" s="3" t="s">
        <v>422</v>
      </c>
    </row>
    <row r="34" spans="1:14" ht="78.75">
      <c r="A34" s="21">
        <v>28</v>
      </c>
      <c r="B34" s="21" t="s">
        <v>346</v>
      </c>
      <c r="C34" s="21" t="s">
        <v>7</v>
      </c>
      <c r="D34" s="21" t="s">
        <v>23</v>
      </c>
      <c r="E34" s="28">
        <v>0.114</v>
      </c>
      <c r="F34" s="28"/>
      <c r="G34" s="28">
        <v>0.11</v>
      </c>
      <c r="H34" s="21" t="s">
        <v>28</v>
      </c>
      <c r="I34" s="21" t="s">
        <v>347</v>
      </c>
      <c r="J34" s="21"/>
      <c r="K34" s="21"/>
      <c r="L34" s="21"/>
      <c r="M34" s="21" t="s">
        <v>421</v>
      </c>
      <c r="N34" s="21" t="s">
        <v>424</v>
      </c>
    </row>
    <row r="35" spans="1:14" ht="63">
      <c r="A35" s="21">
        <v>29</v>
      </c>
      <c r="B35" s="21" t="s">
        <v>348</v>
      </c>
      <c r="C35" s="21" t="s">
        <v>7</v>
      </c>
      <c r="D35" s="21" t="s">
        <v>23</v>
      </c>
      <c r="E35" s="28">
        <v>0.27</v>
      </c>
      <c r="F35" s="28"/>
      <c r="G35" s="28">
        <v>0.27</v>
      </c>
      <c r="H35" s="21" t="str">
        <f>+VLOOKUP(B35,'[1]TONG HOP(update sheet nay)'!$B$13:$AI$123,3,0)</f>
        <v>Kim Lan</v>
      </c>
      <c r="I35" s="21" t="s">
        <v>349</v>
      </c>
      <c r="J35" s="21"/>
      <c r="K35" s="21"/>
      <c r="L35" s="21"/>
      <c r="M35" s="21" t="s">
        <v>421</v>
      </c>
      <c r="N35" s="21" t="s">
        <v>424</v>
      </c>
    </row>
    <row r="36" spans="1:14" ht="63">
      <c r="A36" s="21">
        <v>30</v>
      </c>
      <c r="B36" s="21" t="s">
        <v>113</v>
      </c>
      <c r="C36" s="21" t="s">
        <v>7</v>
      </c>
      <c r="D36" s="21" t="s">
        <v>23</v>
      </c>
      <c r="E36" s="28">
        <v>0.31</v>
      </c>
      <c r="F36" s="28"/>
      <c r="G36" s="28">
        <v>0.31</v>
      </c>
      <c r="H36" s="21" t="str">
        <f>+VLOOKUP(B36,'[1]TONG HOP(update sheet nay)'!$B$13:$AI$123,3,0)</f>
        <v>Yên Thường</v>
      </c>
      <c r="I36" s="21" t="s">
        <v>114</v>
      </c>
      <c r="J36" s="21" t="s">
        <v>421</v>
      </c>
      <c r="K36" s="21"/>
      <c r="L36" s="21"/>
      <c r="M36" s="21"/>
      <c r="N36" s="3" t="s">
        <v>422</v>
      </c>
    </row>
    <row r="37" spans="1:14" ht="63">
      <c r="A37" s="21">
        <v>31</v>
      </c>
      <c r="B37" s="21" t="s">
        <v>55</v>
      </c>
      <c r="C37" s="21" t="s">
        <v>6</v>
      </c>
      <c r="D37" s="21" t="s">
        <v>56</v>
      </c>
      <c r="E37" s="28">
        <v>5</v>
      </c>
      <c r="F37" s="28"/>
      <c r="G37" s="28">
        <v>5</v>
      </c>
      <c r="H37" s="21" t="s">
        <v>115</v>
      </c>
      <c r="I37" s="21" t="s">
        <v>116</v>
      </c>
      <c r="J37" s="21" t="s">
        <v>421</v>
      </c>
      <c r="K37" s="21"/>
      <c r="L37" s="21"/>
      <c r="M37" s="21"/>
      <c r="N37" s="3" t="s">
        <v>422</v>
      </c>
    </row>
    <row r="38" spans="1:14" ht="47.25">
      <c r="A38" s="21">
        <v>32</v>
      </c>
      <c r="B38" s="21" t="s">
        <v>350</v>
      </c>
      <c r="C38" s="21"/>
      <c r="D38" s="21" t="s">
        <v>44</v>
      </c>
      <c r="E38" s="28">
        <v>0.08</v>
      </c>
      <c r="F38" s="28"/>
      <c r="G38" s="28">
        <v>0.08</v>
      </c>
      <c r="H38" s="21" t="s">
        <v>351</v>
      </c>
      <c r="I38" s="21" t="s">
        <v>352</v>
      </c>
      <c r="J38" s="21"/>
      <c r="K38" s="21"/>
      <c r="L38" s="21"/>
      <c r="M38" s="21" t="s">
        <v>421</v>
      </c>
      <c r="N38" s="21" t="s">
        <v>424</v>
      </c>
    </row>
    <row r="39" spans="1:14" ht="78.75">
      <c r="A39" s="21">
        <v>33</v>
      </c>
      <c r="B39" s="21" t="s">
        <v>117</v>
      </c>
      <c r="C39" s="21" t="s">
        <v>4</v>
      </c>
      <c r="D39" s="21" t="s">
        <v>12</v>
      </c>
      <c r="E39" s="28">
        <v>0.3302</v>
      </c>
      <c r="F39" s="28"/>
      <c r="G39" s="28">
        <v>0.33</v>
      </c>
      <c r="H39" s="21" t="s">
        <v>59</v>
      </c>
      <c r="I39" s="21" t="s">
        <v>118</v>
      </c>
      <c r="J39" s="21"/>
      <c r="K39" s="21"/>
      <c r="L39" s="21"/>
      <c r="M39" s="21" t="s">
        <v>421</v>
      </c>
      <c r="N39" s="21" t="s">
        <v>424</v>
      </c>
    </row>
    <row r="40" spans="1:14" ht="63">
      <c r="A40" s="21">
        <v>34</v>
      </c>
      <c r="B40" s="21" t="s">
        <v>121</v>
      </c>
      <c r="C40" s="21" t="s">
        <v>7</v>
      </c>
      <c r="D40" s="21" t="s">
        <v>23</v>
      </c>
      <c r="E40" s="28">
        <v>3.4</v>
      </c>
      <c r="F40" s="28"/>
      <c r="G40" s="28">
        <v>3.4</v>
      </c>
      <c r="H40" s="21" t="s">
        <v>17</v>
      </c>
      <c r="I40" s="21" t="s">
        <v>122</v>
      </c>
      <c r="J40" s="21"/>
      <c r="K40" s="21"/>
      <c r="L40" s="21" t="s">
        <v>421</v>
      </c>
      <c r="M40" s="21"/>
      <c r="N40" s="21" t="s">
        <v>424</v>
      </c>
    </row>
    <row r="41" spans="1:14" ht="63">
      <c r="A41" s="21">
        <v>35</v>
      </c>
      <c r="B41" s="21" t="s">
        <v>123</v>
      </c>
      <c r="C41" s="21" t="s">
        <v>7</v>
      </c>
      <c r="D41" s="21" t="s">
        <v>23</v>
      </c>
      <c r="E41" s="28">
        <v>1.2</v>
      </c>
      <c r="F41" s="28"/>
      <c r="G41" s="28">
        <f>E41</f>
        <v>1.2</v>
      </c>
      <c r="H41" s="21" t="s">
        <v>17</v>
      </c>
      <c r="I41" s="21" t="s">
        <v>124</v>
      </c>
      <c r="J41" s="21"/>
      <c r="K41" s="21"/>
      <c r="L41" s="21" t="s">
        <v>421</v>
      </c>
      <c r="M41" s="21"/>
      <c r="N41" s="21" t="s">
        <v>424</v>
      </c>
    </row>
    <row r="42" spans="1:14" ht="94.5">
      <c r="A42" s="21">
        <v>36</v>
      </c>
      <c r="B42" s="21" t="s">
        <v>54</v>
      </c>
      <c r="C42" s="21" t="s">
        <v>6</v>
      </c>
      <c r="D42" s="21" t="s">
        <v>23</v>
      </c>
      <c r="E42" s="28">
        <v>1.63</v>
      </c>
      <c r="F42" s="28"/>
      <c r="G42" s="28">
        <v>1.63</v>
      </c>
      <c r="H42" s="21" t="s">
        <v>21</v>
      </c>
      <c r="I42" s="21" t="s">
        <v>363</v>
      </c>
      <c r="J42" s="21" t="s">
        <v>421</v>
      </c>
      <c r="K42" s="21"/>
      <c r="L42" s="21"/>
      <c r="M42" s="21"/>
      <c r="N42" s="21" t="s">
        <v>422</v>
      </c>
    </row>
    <row r="43" spans="1:14" ht="126">
      <c r="A43" s="21">
        <v>37</v>
      </c>
      <c r="B43" s="21" t="s">
        <v>247</v>
      </c>
      <c r="C43" s="21" t="s">
        <v>7</v>
      </c>
      <c r="D43" s="21" t="s">
        <v>12</v>
      </c>
      <c r="E43" s="28">
        <v>0.44</v>
      </c>
      <c r="F43" s="28"/>
      <c r="G43" s="28">
        <v>0.44</v>
      </c>
      <c r="H43" s="21" t="s">
        <v>61</v>
      </c>
      <c r="I43" s="21" t="s">
        <v>365</v>
      </c>
      <c r="J43" s="21" t="s">
        <v>421</v>
      </c>
      <c r="K43" s="21"/>
      <c r="L43" s="21"/>
      <c r="M43" s="21"/>
      <c r="N43" s="3" t="s">
        <v>422</v>
      </c>
    </row>
    <row r="44" spans="1:14" ht="157.5">
      <c r="A44" s="21">
        <v>38</v>
      </c>
      <c r="B44" s="21" t="s">
        <v>36</v>
      </c>
      <c r="C44" s="21" t="s">
        <v>4</v>
      </c>
      <c r="D44" s="21" t="s">
        <v>23</v>
      </c>
      <c r="E44" s="28">
        <v>0.58</v>
      </c>
      <c r="F44" s="28"/>
      <c r="G44" s="28">
        <v>0.58</v>
      </c>
      <c r="H44" s="21" t="s">
        <v>37</v>
      </c>
      <c r="I44" s="21" t="s">
        <v>241</v>
      </c>
      <c r="J44" s="21" t="s">
        <v>421</v>
      </c>
      <c r="K44" s="21"/>
      <c r="L44" s="21"/>
      <c r="M44" s="21"/>
      <c r="N44" s="3" t="s">
        <v>422</v>
      </c>
    </row>
    <row r="45" spans="1:14" ht="94.5">
      <c r="A45" s="21">
        <v>39</v>
      </c>
      <c r="B45" s="21" t="s">
        <v>67</v>
      </c>
      <c r="C45" s="21" t="s">
        <v>22</v>
      </c>
      <c r="D45" s="21" t="s">
        <v>38</v>
      </c>
      <c r="E45" s="28">
        <v>11.2</v>
      </c>
      <c r="F45" s="28"/>
      <c r="G45" s="28">
        <v>11.2</v>
      </c>
      <c r="H45" s="21" t="s">
        <v>40</v>
      </c>
      <c r="I45" s="21" t="s">
        <v>366</v>
      </c>
      <c r="J45" s="21" t="s">
        <v>421</v>
      </c>
      <c r="K45" s="21"/>
      <c r="L45" s="21"/>
      <c r="M45" s="21"/>
      <c r="N45" s="3" t="s">
        <v>422</v>
      </c>
    </row>
    <row r="46" spans="1:14" ht="110.25">
      <c r="A46" s="21">
        <v>40</v>
      </c>
      <c r="B46" s="21" t="s">
        <v>43</v>
      </c>
      <c r="C46" s="21" t="s">
        <v>7</v>
      </c>
      <c r="D46" s="21" t="s">
        <v>23</v>
      </c>
      <c r="E46" s="28">
        <v>1</v>
      </c>
      <c r="F46" s="28"/>
      <c r="G46" s="28">
        <v>1</v>
      </c>
      <c r="H46" s="21" t="s">
        <v>367</v>
      </c>
      <c r="I46" s="21" t="s">
        <v>368</v>
      </c>
      <c r="J46" s="21" t="s">
        <v>421</v>
      </c>
      <c r="K46" s="21"/>
      <c r="L46" s="21"/>
      <c r="M46" s="21"/>
      <c r="N46" s="3" t="s">
        <v>422</v>
      </c>
    </row>
    <row r="47" spans="1:14" ht="110.25">
      <c r="A47" s="21">
        <v>41</v>
      </c>
      <c r="B47" s="21" t="s">
        <v>353</v>
      </c>
      <c r="C47" s="21" t="s">
        <v>7</v>
      </c>
      <c r="D47" s="21" t="s">
        <v>44</v>
      </c>
      <c r="E47" s="28">
        <v>3.9</v>
      </c>
      <c r="F47" s="28"/>
      <c r="G47" s="28">
        <v>3.9</v>
      </c>
      <c r="H47" s="21" t="s">
        <v>20</v>
      </c>
      <c r="I47" s="21" t="s">
        <v>369</v>
      </c>
      <c r="J47" s="21" t="s">
        <v>421</v>
      </c>
      <c r="K47" s="21"/>
      <c r="L47" s="21"/>
      <c r="M47" s="21"/>
      <c r="N47" s="3" t="s">
        <v>422</v>
      </c>
    </row>
    <row r="48" spans="1:14" ht="110.25">
      <c r="A48" s="21">
        <v>42</v>
      </c>
      <c r="B48" s="21" t="s">
        <v>46</v>
      </c>
      <c r="C48" s="21" t="s">
        <v>7</v>
      </c>
      <c r="D48" s="21" t="s">
        <v>44</v>
      </c>
      <c r="E48" s="28">
        <v>0.75</v>
      </c>
      <c r="F48" s="28"/>
      <c r="G48" s="28">
        <v>0.75</v>
      </c>
      <c r="H48" s="21" t="s">
        <v>47</v>
      </c>
      <c r="I48" s="21" t="s">
        <v>370</v>
      </c>
      <c r="J48" s="21"/>
      <c r="K48" s="21" t="s">
        <v>421</v>
      </c>
      <c r="L48" s="21"/>
      <c r="M48" s="21"/>
      <c r="N48" s="3" t="s">
        <v>422</v>
      </c>
    </row>
    <row r="49" spans="1:14" ht="110.25">
      <c r="A49" s="21">
        <v>43</v>
      </c>
      <c r="B49" s="21" t="s">
        <v>48</v>
      </c>
      <c r="C49" s="21" t="s">
        <v>7</v>
      </c>
      <c r="D49" s="21" t="s">
        <v>44</v>
      </c>
      <c r="E49" s="28">
        <v>0.62</v>
      </c>
      <c r="F49" s="28"/>
      <c r="G49" s="28">
        <v>0.62</v>
      </c>
      <c r="H49" s="21" t="s">
        <v>47</v>
      </c>
      <c r="I49" s="21" t="s">
        <v>242</v>
      </c>
      <c r="J49" s="21"/>
      <c r="K49" s="21" t="s">
        <v>421</v>
      </c>
      <c r="L49" s="21"/>
      <c r="M49" s="21"/>
      <c r="N49" s="3" t="s">
        <v>422</v>
      </c>
    </row>
    <row r="50" spans="1:14" ht="110.25">
      <c r="A50" s="21">
        <v>44</v>
      </c>
      <c r="B50" s="21" t="s">
        <v>49</v>
      </c>
      <c r="C50" s="21" t="s">
        <v>7</v>
      </c>
      <c r="D50" s="21" t="s">
        <v>44</v>
      </c>
      <c r="E50" s="28">
        <v>0.85</v>
      </c>
      <c r="F50" s="28"/>
      <c r="G50" s="28">
        <v>0.85</v>
      </c>
      <c r="H50" s="21" t="s">
        <v>47</v>
      </c>
      <c r="I50" s="21" t="s">
        <v>243</v>
      </c>
      <c r="J50" s="21"/>
      <c r="K50" s="21" t="s">
        <v>421</v>
      </c>
      <c r="L50" s="21"/>
      <c r="M50" s="21"/>
      <c r="N50" s="3" t="s">
        <v>422</v>
      </c>
    </row>
    <row r="51" spans="1:14" ht="110.25">
      <c r="A51" s="21">
        <v>45</v>
      </c>
      <c r="B51" s="21" t="s">
        <v>354</v>
      </c>
      <c r="C51" s="21" t="s">
        <v>6</v>
      </c>
      <c r="D51" s="21" t="s">
        <v>23</v>
      </c>
      <c r="E51" s="28">
        <v>1.8</v>
      </c>
      <c r="F51" s="28"/>
      <c r="G51" s="28">
        <v>1.8</v>
      </c>
      <c r="H51" s="21" t="s">
        <v>21</v>
      </c>
      <c r="I51" s="21" t="s">
        <v>371</v>
      </c>
      <c r="J51" s="21" t="s">
        <v>421</v>
      </c>
      <c r="K51" s="21"/>
      <c r="L51" s="21"/>
      <c r="M51" s="21"/>
      <c r="N51" s="3" t="s">
        <v>422</v>
      </c>
    </row>
    <row r="52" spans="1:14" ht="63">
      <c r="A52" s="21">
        <v>46</v>
      </c>
      <c r="B52" s="21" t="s">
        <v>57</v>
      </c>
      <c r="C52" s="21" t="s">
        <v>8</v>
      </c>
      <c r="D52" s="21" t="s">
        <v>44</v>
      </c>
      <c r="E52" s="28">
        <v>1</v>
      </c>
      <c r="F52" s="28"/>
      <c r="G52" s="28">
        <v>1</v>
      </c>
      <c r="H52" s="21" t="s">
        <v>58</v>
      </c>
      <c r="I52" s="21" t="s">
        <v>244</v>
      </c>
      <c r="J52" s="21"/>
      <c r="K52" s="21"/>
      <c r="L52" s="21" t="s">
        <v>421</v>
      </c>
      <c r="M52" s="21"/>
      <c r="N52" s="3" t="s">
        <v>422</v>
      </c>
    </row>
    <row r="53" spans="1:14" ht="126">
      <c r="A53" s="21">
        <v>47</v>
      </c>
      <c r="B53" s="21" t="s">
        <v>60</v>
      </c>
      <c r="C53" s="21" t="s">
        <v>4</v>
      </c>
      <c r="D53" s="21" t="s">
        <v>12</v>
      </c>
      <c r="E53" s="28">
        <v>0.2565</v>
      </c>
      <c r="F53" s="28"/>
      <c r="G53" s="28">
        <v>0.2565</v>
      </c>
      <c r="H53" s="21" t="s">
        <v>59</v>
      </c>
      <c r="I53" s="21" t="s">
        <v>245</v>
      </c>
      <c r="J53" s="21" t="s">
        <v>421</v>
      </c>
      <c r="K53" s="21"/>
      <c r="L53" s="21"/>
      <c r="M53" s="21"/>
      <c r="N53" s="3" t="s">
        <v>422</v>
      </c>
    </row>
    <row r="54" spans="1:14" s="25" customFormat="1" ht="15.75">
      <c r="A54" s="125" t="s">
        <v>400</v>
      </c>
      <c r="B54" s="125"/>
      <c r="C54" s="22"/>
      <c r="D54" s="22"/>
      <c r="E54" s="29">
        <f>SUM(E7:E53)</f>
        <v>114.463</v>
      </c>
      <c r="F54" s="29">
        <f>SUM(F7:F53)</f>
        <v>0</v>
      </c>
      <c r="G54" s="29">
        <f>SUM(G7:G53)</f>
        <v>111.14219999999999</v>
      </c>
      <c r="H54" s="22"/>
      <c r="I54" s="22"/>
      <c r="J54" s="22">
        <f>COUNTA(J7:J53)</f>
        <v>23</v>
      </c>
      <c r="K54" s="22">
        <f>COUNTA(K7:K53)</f>
        <v>3</v>
      </c>
      <c r="L54" s="22">
        <f>COUNTA(L7:L53)</f>
        <v>7</v>
      </c>
      <c r="M54" s="22">
        <f>COUNTA(M7:M53)</f>
        <v>14</v>
      </c>
      <c r="N54" s="22"/>
    </row>
    <row r="55" spans="1:14" s="25" customFormat="1" ht="15.75">
      <c r="A55" s="125" t="s">
        <v>400</v>
      </c>
      <c r="B55" s="125"/>
      <c r="C55" s="22"/>
      <c r="D55" s="22"/>
      <c r="E55" s="29"/>
      <c r="F55" s="29"/>
      <c r="G55" s="29"/>
      <c r="H55" s="22"/>
      <c r="I55" s="22"/>
      <c r="J55" s="29">
        <f>E53+E51+E47+E46+E45+E44+E43+E42+E37+E36+E33+E31+E30+E29+E24+E23+E18+E17+E15+E14+E13+E12+E9</f>
        <v>81.3609</v>
      </c>
      <c r="K55" s="29">
        <f>E50+E49+E48</f>
        <v>2.2199999999999998</v>
      </c>
      <c r="L55" s="29">
        <f>E52+E41+E40+E32+E28+E21+E16</f>
        <v>11.929999999999998</v>
      </c>
      <c r="M55" s="29">
        <f>E39+E38+E35+E34+E27+E26+E25+E22+E20+E19+E11+E10+E8+E7</f>
        <v>18.952099999999998</v>
      </c>
      <c r="N55" s="29">
        <f>SUM(J55:M55)</f>
        <v>114.463</v>
      </c>
    </row>
    <row r="56" spans="1:14" s="25" customFormat="1" ht="15.75">
      <c r="A56" s="22" t="s">
        <v>237</v>
      </c>
      <c r="B56" s="124" t="s">
        <v>250</v>
      </c>
      <c r="C56" s="124"/>
      <c r="D56" s="124"/>
      <c r="E56" s="124"/>
      <c r="F56" s="124"/>
      <c r="G56" s="124"/>
      <c r="H56" s="124"/>
      <c r="I56" s="124"/>
      <c r="J56" s="22"/>
      <c r="K56" s="22"/>
      <c r="L56" s="22"/>
      <c r="M56" s="22"/>
      <c r="N56" s="22"/>
    </row>
    <row r="57" spans="1:16" ht="78.75">
      <c r="A57" s="21">
        <v>48</v>
      </c>
      <c r="B57" s="21" t="s">
        <v>259</v>
      </c>
      <c r="C57" s="21" t="s">
        <v>4</v>
      </c>
      <c r="D57" s="21" t="s">
        <v>134</v>
      </c>
      <c r="E57" s="28">
        <v>2.4</v>
      </c>
      <c r="F57" s="28"/>
      <c r="G57" s="28">
        <f>+E57</f>
        <v>2.4</v>
      </c>
      <c r="H57" s="21" t="s">
        <v>260</v>
      </c>
      <c r="I57" s="21" t="s">
        <v>261</v>
      </c>
      <c r="J57" s="21"/>
      <c r="K57" s="21"/>
      <c r="L57" s="21"/>
      <c r="M57" s="21" t="s">
        <v>421</v>
      </c>
      <c r="N57" s="21" t="s">
        <v>424</v>
      </c>
      <c r="O57" s="4"/>
      <c r="P57" s="4"/>
    </row>
    <row r="58" spans="1:14" ht="47.25">
      <c r="A58" s="21">
        <v>49</v>
      </c>
      <c r="B58" s="21" t="s">
        <v>288</v>
      </c>
      <c r="C58" s="21" t="s">
        <v>6</v>
      </c>
      <c r="D58" s="21" t="s">
        <v>134</v>
      </c>
      <c r="E58" s="28">
        <v>0.38</v>
      </c>
      <c r="F58" s="28"/>
      <c r="G58" s="28">
        <v>0.38</v>
      </c>
      <c r="H58" s="21" t="s">
        <v>289</v>
      </c>
      <c r="I58" s="21" t="s">
        <v>372</v>
      </c>
      <c r="J58" s="21" t="s">
        <v>421</v>
      </c>
      <c r="K58" s="21"/>
      <c r="L58" s="21"/>
      <c r="M58" s="21"/>
      <c r="N58" s="3" t="s">
        <v>422</v>
      </c>
    </row>
    <row r="59" spans="1:14" ht="47.25">
      <c r="A59" s="21">
        <v>50</v>
      </c>
      <c r="B59" s="21" t="s">
        <v>290</v>
      </c>
      <c r="C59" s="21" t="s">
        <v>22</v>
      </c>
      <c r="D59" s="21" t="s">
        <v>14</v>
      </c>
      <c r="E59" s="28">
        <v>4.38</v>
      </c>
      <c r="F59" s="28">
        <v>4.38</v>
      </c>
      <c r="G59" s="28">
        <v>4.38</v>
      </c>
      <c r="H59" s="21" t="s">
        <v>159</v>
      </c>
      <c r="I59" s="21" t="s">
        <v>291</v>
      </c>
      <c r="J59" s="21" t="s">
        <v>421</v>
      </c>
      <c r="K59" s="21"/>
      <c r="L59" s="21"/>
      <c r="M59" s="21"/>
      <c r="N59" s="3" t="s">
        <v>422</v>
      </c>
    </row>
    <row r="60" spans="1:14" s="4" customFormat="1" ht="78.75">
      <c r="A60" s="21">
        <v>51</v>
      </c>
      <c r="B60" s="21" t="s">
        <v>299</v>
      </c>
      <c r="C60" s="21" t="s">
        <v>3</v>
      </c>
      <c r="D60" s="21" t="s">
        <v>134</v>
      </c>
      <c r="E60" s="28">
        <v>2.14</v>
      </c>
      <c r="F60" s="28">
        <v>0.3545</v>
      </c>
      <c r="G60" s="28">
        <v>2.14</v>
      </c>
      <c r="H60" s="21" t="s">
        <v>298</v>
      </c>
      <c r="I60" s="21" t="s">
        <v>373</v>
      </c>
      <c r="J60" s="21"/>
      <c r="K60" s="21"/>
      <c r="L60" s="21" t="s">
        <v>421</v>
      </c>
      <c r="M60" s="21"/>
      <c r="N60" s="21" t="s">
        <v>424</v>
      </c>
    </row>
    <row r="61" spans="1:14" s="4" customFormat="1" ht="78.75">
      <c r="A61" s="21">
        <v>52</v>
      </c>
      <c r="B61" s="21" t="s">
        <v>300</v>
      </c>
      <c r="C61" s="21" t="s">
        <v>3</v>
      </c>
      <c r="D61" s="21" t="s">
        <v>134</v>
      </c>
      <c r="E61" s="28">
        <v>1.23</v>
      </c>
      <c r="F61" s="28">
        <v>0.755</v>
      </c>
      <c r="G61" s="28">
        <v>1.23</v>
      </c>
      <c r="H61" s="21" t="s">
        <v>298</v>
      </c>
      <c r="I61" s="21" t="s">
        <v>374</v>
      </c>
      <c r="J61" s="21"/>
      <c r="K61" s="21"/>
      <c r="L61" s="21" t="s">
        <v>421</v>
      </c>
      <c r="M61" s="21"/>
      <c r="N61" s="21" t="s">
        <v>424</v>
      </c>
    </row>
    <row r="62" spans="1:14" s="4" customFormat="1" ht="78.75">
      <c r="A62" s="21">
        <v>53</v>
      </c>
      <c r="B62" s="21" t="s">
        <v>301</v>
      </c>
      <c r="C62" s="21" t="s">
        <v>3</v>
      </c>
      <c r="D62" s="21" t="s">
        <v>134</v>
      </c>
      <c r="E62" s="28">
        <v>1.92</v>
      </c>
      <c r="F62" s="28">
        <v>0.9182</v>
      </c>
      <c r="G62" s="28">
        <v>1.92</v>
      </c>
      <c r="H62" s="21" t="s">
        <v>298</v>
      </c>
      <c r="I62" s="21" t="s">
        <v>375</v>
      </c>
      <c r="J62" s="21"/>
      <c r="K62" s="21"/>
      <c r="L62" s="21" t="s">
        <v>421</v>
      </c>
      <c r="M62" s="21"/>
      <c r="N62" s="21" t="s">
        <v>424</v>
      </c>
    </row>
    <row r="63" spans="1:14" s="4" customFormat="1" ht="78.75">
      <c r="A63" s="21">
        <v>54</v>
      </c>
      <c r="B63" s="21" t="s">
        <v>302</v>
      </c>
      <c r="C63" s="21" t="s">
        <v>3</v>
      </c>
      <c r="D63" s="21" t="s">
        <v>134</v>
      </c>
      <c r="E63" s="28">
        <v>1.32</v>
      </c>
      <c r="F63" s="28"/>
      <c r="G63" s="28">
        <v>1.32</v>
      </c>
      <c r="H63" s="21" t="s">
        <v>298</v>
      </c>
      <c r="I63" s="21" t="s">
        <v>376</v>
      </c>
      <c r="J63" s="21"/>
      <c r="K63" s="21"/>
      <c r="L63" s="21" t="s">
        <v>421</v>
      </c>
      <c r="M63" s="21"/>
      <c r="N63" s="21" t="s">
        <v>424</v>
      </c>
    </row>
    <row r="64" spans="1:14" s="4" customFormat="1" ht="78.75">
      <c r="A64" s="21">
        <v>55</v>
      </c>
      <c r="B64" s="21" t="s">
        <v>303</v>
      </c>
      <c r="C64" s="21" t="s">
        <v>3</v>
      </c>
      <c r="D64" s="21" t="s">
        <v>134</v>
      </c>
      <c r="E64" s="28">
        <v>0.9036</v>
      </c>
      <c r="F64" s="28">
        <v>0.9036</v>
      </c>
      <c r="G64" s="28">
        <v>0.9036</v>
      </c>
      <c r="H64" s="21" t="s">
        <v>298</v>
      </c>
      <c r="I64" s="21" t="s">
        <v>377</v>
      </c>
      <c r="J64" s="21"/>
      <c r="K64" s="21" t="s">
        <v>421</v>
      </c>
      <c r="L64" s="21"/>
      <c r="M64" s="21"/>
      <c r="N64" s="3" t="s">
        <v>422</v>
      </c>
    </row>
    <row r="65" spans="1:14" s="4" customFormat="1" ht="78.75">
      <c r="A65" s="21">
        <v>56</v>
      </c>
      <c r="B65" s="21" t="s">
        <v>305</v>
      </c>
      <c r="C65" s="21" t="s">
        <v>3</v>
      </c>
      <c r="D65" s="21" t="s">
        <v>134</v>
      </c>
      <c r="E65" s="28">
        <v>4.2</v>
      </c>
      <c r="F65" s="28">
        <v>2.9399999999999995</v>
      </c>
      <c r="G65" s="28">
        <v>4.2</v>
      </c>
      <c r="H65" s="21" t="s">
        <v>304</v>
      </c>
      <c r="I65" s="21" t="s">
        <v>378</v>
      </c>
      <c r="J65" s="21"/>
      <c r="K65" s="21" t="s">
        <v>421</v>
      </c>
      <c r="L65" s="21"/>
      <c r="M65" s="21"/>
      <c r="N65" s="3" t="s">
        <v>422</v>
      </c>
    </row>
    <row r="66" spans="1:14" s="4" customFormat="1" ht="78.75">
      <c r="A66" s="21">
        <v>57</v>
      </c>
      <c r="B66" s="21" t="s">
        <v>307</v>
      </c>
      <c r="C66" s="21" t="s">
        <v>3</v>
      </c>
      <c r="D66" s="21" t="s">
        <v>134</v>
      </c>
      <c r="E66" s="28">
        <v>3.43</v>
      </c>
      <c r="F66" s="28">
        <v>1.372</v>
      </c>
      <c r="G66" s="28">
        <v>3.43</v>
      </c>
      <c r="H66" s="21" t="s">
        <v>304</v>
      </c>
      <c r="I66" s="21" t="s">
        <v>379</v>
      </c>
      <c r="J66" s="21"/>
      <c r="K66" s="21" t="s">
        <v>421</v>
      </c>
      <c r="L66" s="21"/>
      <c r="M66" s="21"/>
      <c r="N66" s="21" t="s">
        <v>422</v>
      </c>
    </row>
    <row r="67" spans="1:14" s="4" customFormat="1" ht="78.75">
      <c r="A67" s="21">
        <v>58</v>
      </c>
      <c r="B67" s="21" t="s">
        <v>309</v>
      </c>
      <c r="C67" s="21" t="s">
        <v>3</v>
      </c>
      <c r="D67" s="21" t="s">
        <v>134</v>
      </c>
      <c r="E67" s="28">
        <v>0.76</v>
      </c>
      <c r="F67" s="28"/>
      <c r="G67" s="28">
        <v>0.76</v>
      </c>
      <c r="H67" s="21" t="s">
        <v>70</v>
      </c>
      <c r="I67" s="21" t="s">
        <v>380</v>
      </c>
      <c r="J67" s="21"/>
      <c r="K67" s="21" t="s">
        <v>421</v>
      </c>
      <c r="L67" s="21"/>
      <c r="M67" s="21"/>
      <c r="N67" s="3" t="s">
        <v>422</v>
      </c>
    </row>
    <row r="68" spans="1:14" s="4" customFormat="1" ht="126">
      <c r="A68" s="21">
        <v>59</v>
      </c>
      <c r="B68" s="21" t="s">
        <v>310</v>
      </c>
      <c r="C68" s="21" t="s">
        <v>3</v>
      </c>
      <c r="D68" s="21" t="s">
        <v>134</v>
      </c>
      <c r="E68" s="28">
        <v>2</v>
      </c>
      <c r="F68" s="28">
        <v>0.8</v>
      </c>
      <c r="G68" s="28">
        <v>2</v>
      </c>
      <c r="H68" s="21" t="s">
        <v>311</v>
      </c>
      <c r="I68" s="21" t="s">
        <v>381</v>
      </c>
      <c r="J68" s="21"/>
      <c r="K68" s="21"/>
      <c r="L68" s="21" t="s">
        <v>421</v>
      </c>
      <c r="M68" s="21"/>
      <c r="N68" s="3" t="s">
        <v>422</v>
      </c>
    </row>
    <row r="69" spans="1:14" s="4" customFormat="1" ht="126">
      <c r="A69" s="21">
        <v>60</v>
      </c>
      <c r="B69" s="21" t="s">
        <v>312</v>
      </c>
      <c r="C69" s="21" t="s">
        <v>3</v>
      </c>
      <c r="D69" s="21" t="s">
        <v>134</v>
      </c>
      <c r="E69" s="28">
        <v>4.69</v>
      </c>
      <c r="F69" s="28">
        <f>0.7*E69</f>
        <v>3.283</v>
      </c>
      <c r="G69" s="28">
        <f>+E69</f>
        <v>4.69</v>
      </c>
      <c r="H69" s="21" t="s">
        <v>21</v>
      </c>
      <c r="I69" s="21" t="s">
        <v>382</v>
      </c>
      <c r="J69" s="21"/>
      <c r="K69" s="21" t="s">
        <v>421</v>
      </c>
      <c r="L69" s="21"/>
      <c r="M69" s="21"/>
      <c r="N69" s="3" t="s">
        <v>422</v>
      </c>
    </row>
    <row r="70" spans="1:14" s="4" customFormat="1" ht="204.75">
      <c r="A70" s="21">
        <v>61</v>
      </c>
      <c r="B70" s="21" t="s">
        <v>313</v>
      </c>
      <c r="C70" s="21" t="s">
        <v>3</v>
      </c>
      <c r="D70" s="21" t="s">
        <v>134</v>
      </c>
      <c r="E70" s="28">
        <v>4.3</v>
      </c>
      <c r="F70" s="28">
        <f>0.7*E70</f>
        <v>3.01</v>
      </c>
      <c r="G70" s="28">
        <f>+E70</f>
        <v>4.3</v>
      </c>
      <c r="H70" s="21" t="s">
        <v>314</v>
      </c>
      <c r="I70" s="21" t="s">
        <v>315</v>
      </c>
      <c r="J70" s="21"/>
      <c r="K70" s="21" t="s">
        <v>421</v>
      </c>
      <c r="L70" s="21"/>
      <c r="M70" s="21"/>
      <c r="N70" s="3" t="s">
        <v>422</v>
      </c>
    </row>
    <row r="71" spans="1:14" s="4" customFormat="1" ht="126">
      <c r="A71" s="21">
        <v>62</v>
      </c>
      <c r="B71" s="21" t="s">
        <v>316</v>
      </c>
      <c r="C71" s="21" t="s">
        <v>3</v>
      </c>
      <c r="D71" s="21" t="s">
        <v>134</v>
      </c>
      <c r="E71" s="28">
        <v>3.43</v>
      </c>
      <c r="F71" s="28">
        <f>0.7*E71</f>
        <v>2.401</v>
      </c>
      <c r="G71" s="28">
        <f>+E71</f>
        <v>3.43</v>
      </c>
      <c r="H71" s="21" t="s">
        <v>311</v>
      </c>
      <c r="I71" s="21" t="s">
        <v>383</v>
      </c>
      <c r="J71" s="21"/>
      <c r="K71" s="21" t="s">
        <v>421</v>
      </c>
      <c r="L71" s="21"/>
      <c r="M71" s="21"/>
      <c r="N71" s="3" t="s">
        <v>422</v>
      </c>
    </row>
    <row r="72" spans="1:14" s="4" customFormat="1" ht="94.5">
      <c r="A72" s="21">
        <v>63</v>
      </c>
      <c r="B72" s="21" t="s">
        <v>268</v>
      </c>
      <c r="C72" s="21" t="s">
        <v>6</v>
      </c>
      <c r="D72" s="21" t="s">
        <v>134</v>
      </c>
      <c r="E72" s="28">
        <v>0.3711</v>
      </c>
      <c r="F72" s="28">
        <v>0.3711</v>
      </c>
      <c r="G72" s="28">
        <v>0.3711</v>
      </c>
      <c r="H72" s="21" t="s">
        <v>269</v>
      </c>
      <c r="I72" s="21" t="s">
        <v>384</v>
      </c>
      <c r="J72" s="21" t="s">
        <v>421</v>
      </c>
      <c r="K72" s="21"/>
      <c r="L72" s="21"/>
      <c r="M72" s="21"/>
      <c r="N72" s="3" t="s">
        <v>422</v>
      </c>
    </row>
    <row r="73" spans="1:14" s="8" customFormat="1" ht="15.75">
      <c r="A73" s="125" t="s">
        <v>400</v>
      </c>
      <c r="B73" s="125"/>
      <c r="C73" s="23"/>
      <c r="D73" s="23"/>
      <c r="E73" s="30">
        <f>SUM(E57:E72)</f>
        <v>37.8547</v>
      </c>
      <c r="F73" s="30">
        <f>SUM(F57:F72)</f>
        <v>21.488399999999995</v>
      </c>
      <c r="G73" s="30">
        <f>SUM(G57:G72)</f>
        <v>37.8547</v>
      </c>
      <c r="H73" s="23"/>
      <c r="I73" s="23"/>
      <c r="J73" s="29">
        <f>COUNTA(J57:J72)</f>
        <v>3</v>
      </c>
      <c r="K73" s="29">
        <f>COUNTA(K57:K72)</f>
        <v>7</v>
      </c>
      <c r="L73" s="29">
        <f>COUNTA(L57:L72)</f>
        <v>5</v>
      </c>
      <c r="M73" s="29">
        <f>COUNTA(M57:M72)</f>
        <v>1</v>
      </c>
      <c r="N73" s="29">
        <f>E73+E54</f>
        <v>152.3177</v>
      </c>
    </row>
    <row r="74" spans="1:14" s="8" customFormat="1" ht="15.75">
      <c r="A74" s="125" t="s">
        <v>400</v>
      </c>
      <c r="B74" s="125"/>
      <c r="C74" s="23"/>
      <c r="D74" s="23"/>
      <c r="E74" s="30"/>
      <c r="F74" s="30"/>
      <c r="G74" s="30"/>
      <c r="H74" s="23"/>
      <c r="I74" s="23"/>
      <c r="J74" s="29">
        <f>E72+E59+E58</f>
        <v>5.1311</v>
      </c>
      <c r="K74" s="29">
        <f>E71+E70+E69+E67+E66+E65+E64</f>
        <v>21.713600000000003</v>
      </c>
      <c r="L74" s="29">
        <f>E68+E63+E62+E61+E60</f>
        <v>8.610000000000001</v>
      </c>
      <c r="M74" s="29">
        <f>E57</f>
        <v>2.4</v>
      </c>
      <c r="N74" s="29">
        <f>SUM(J74:M74)</f>
        <v>37.8547</v>
      </c>
    </row>
    <row r="75" spans="1:14" s="8" customFormat="1" ht="15.75">
      <c r="A75" s="22" t="s">
        <v>238</v>
      </c>
      <c r="B75" s="124" t="s">
        <v>385</v>
      </c>
      <c r="C75" s="124"/>
      <c r="D75" s="124"/>
      <c r="E75" s="124"/>
      <c r="F75" s="124"/>
      <c r="G75" s="124"/>
      <c r="H75" s="124"/>
      <c r="I75" s="124"/>
      <c r="J75" s="23"/>
      <c r="K75" s="23"/>
      <c r="L75" s="23"/>
      <c r="M75" s="23"/>
      <c r="N75" s="23"/>
    </row>
    <row r="76" spans="1:14" s="8" customFormat="1" ht="15.75">
      <c r="A76" s="22" t="s">
        <v>239</v>
      </c>
      <c r="B76" s="124" t="s">
        <v>386</v>
      </c>
      <c r="C76" s="124"/>
      <c r="D76" s="124"/>
      <c r="E76" s="124"/>
      <c r="F76" s="124"/>
      <c r="G76" s="124"/>
      <c r="H76" s="124"/>
      <c r="I76" s="124"/>
      <c r="J76" s="23"/>
      <c r="K76" s="23"/>
      <c r="L76" s="23"/>
      <c r="M76" s="23"/>
      <c r="N76" s="23"/>
    </row>
    <row r="77" spans="1:14" s="4" customFormat="1" ht="63">
      <c r="A77" s="21">
        <v>64</v>
      </c>
      <c r="B77" s="21" t="s">
        <v>206</v>
      </c>
      <c r="C77" s="21" t="s">
        <v>4</v>
      </c>
      <c r="D77" s="21" t="s">
        <v>14</v>
      </c>
      <c r="E77" s="28">
        <v>10.35</v>
      </c>
      <c r="F77" s="28"/>
      <c r="G77" s="28">
        <v>10.35</v>
      </c>
      <c r="H77" s="21" t="s">
        <v>207</v>
      </c>
      <c r="I77" s="21" t="s">
        <v>208</v>
      </c>
      <c r="J77" s="21" t="s">
        <v>421</v>
      </c>
      <c r="K77" s="21"/>
      <c r="L77" s="21"/>
      <c r="M77" s="21"/>
      <c r="N77" s="3" t="s">
        <v>422</v>
      </c>
    </row>
    <row r="78" spans="1:14" s="4" customFormat="1" ht="47.25">
      <c r="A78" s="21">
        <v>65</v>
      </c>
      <c r="B78" s="21" t="s">
        <v>209</v>
      </c>
      <c r="C78" s="21" t="s">
        <v>4</v>
      </c>
      <c r="D78" s="21" t="s">
        <v>134</v>
      </c>
      <c r="E78" s="28">
        <v>1.527</v>
      </c>
      <c r="F78" s="28"/>
      <c r="G78" s="28">
        <f>E78</f>
        <v>1.527</v>
      </c>
      <c r="H78" s="21" t="s">
        <v>387</v>
      </c>
      <c r="I78" s="21" t="s">
        <v>210</v>
      </c>
      <c r="J78" s="21"/>
      <c r="K78" s="21"/>
      <c r="L78" s="21" t="s">
        <v>421</v>
      </c>
      <c r="M78" s="21"/>
      <c r="N78" s="21" t="s">
        <v>424</v>
      </c>
    </row>
    <row r="79" spans="1:14" s="4" customFormat="1" ht="47.25">
      <c r="A79" s="21">
        <v>66</v>
      </c>
      <c r="B79" s="21" t="s">
        <v>63</v>
      </c>
      <c r="C79" s="21" t="s">
        <v>4</v>
      </c>
      <c r="D79" s="21" t="s">
        <v>62</v>
      </c>
      <c r="E79" s="28">
        <v>0.0694</v>
      </c>
      <c r="F79" s="28"/>
      <c r="G79" s="28">
        <f>E79</f>
        <v>0.0694</v>
      </c>
      <c r="H79" s="21" t="s">
        <v>64</v>
      </c>
      <c r="I79" s="21" t="s">
        <v>65</v>
      </c>
      <c r="J79" s="21" t="s">
        <v>421</v>
      </c>
      <c r="K79" s="21"/>
      <c r="L79" s="21"/>
      <c r="M79" s="21"/>
      <c r="N79" s="3" t="s">
        <v>422</v>
      </c>
    </row>
    <row r="80" spans="1:14" s="4" customFormat="1" ht="78.75">
      <c r="A80" s="21">
        <v>67</v>
      </c>
      <c r="B80" s="21" t="s">
        <v>29</v>
      </c>
      <c r="C80" s="21" t="s">
        <v>11</v>
      </c>
      <c r="D80" s="21" t="s">
        <v>23</v>
      </c>
      <c r="E80" s="28">
        <v>0.6</v>
      </c>
      <c r="F80" s="28"/>
      <c r="G80" s="28">
        <v>0.6</v>
      </c>
      <c r="H80" s="21" t="s">
        <v>19</v>
      </c>
      <c r="I80" s="21" t="s">
        <v>388</v>
      </c>
      <c r="J80" s="21" t="s">
        <v>421</v>
      </c>
      <c r="K80" s="21"/>
      <c r="L80" s="21"/>
      <c r="M80" s="21"/>
      <c r="N80" s="3" t="s">
        <v>422</v>
      </c>
    </row>
    <row r="81" spans="1:14" s="4" customFormat="1" ht="173.25">
      <c r="A81" s="21">
        <v>68</v>
      </c>
      <c r="B81" s="21" t="s">
        <v>30</v>
      </c>
      <c r="C81" s="21" t="s">
        <v>4</v>
      </c>
      <c r="D81" s="21" t="s">
        <v>14</v>
      </c>
      <c r="E81" s="28">
        <v>9.73</v>
      </c>
      <c r="F81" s="28"/>
      <c r="G81" s="28">
        <v>9.73</v>
      </c>
      <c r="H81" s="21" t="s">
        <v>31</v>
      </c>
      <c r="I81" s="21" t="s">
        <v>240</v>
      </c>
      <c r="J81" s="21" t="s">
        <v>421</v>
      </c>
      <c r="K81" s="21"/>
      <c r="L81" s="21"/>
      <c r="M81" s="21"/>
      <c r="N81" s="3" t="s">
        <v>422</v>
      </c>
    </row>
    <row r="82" spans="1:14" s="4" customFormat="1" ht="204.75">
      <c r="A82" s="21">
        <v>69</v>
      </c>
      <c r="B82" s="21" t="s">
        <v>32</v>
      </c>
      <c r="C82" s="21" t="s">
        <v>33</v>
      </c>
      <c r="D82" s="21" t="s">
        <v>14</v>
      </c>
      <c r="E82" s="28">
        <v>7.38</v>
      </c>
      <c r="F82" s="28"/>
      <c r="G82" s="28">
        <v>7.38</v>
      </c>
      <c r="H82" s="21" t="s">
        <v>34</v>
      </c>
      <c r="I82" s="21" t="s">
        <v>389</v>
      </c>
      <c r="J82" s="21" t="s">
        <v>421</v>
      </c>
      <c r="K82" s="21"/>
      <c r="L82" s="21"/>
      <c r="M82" s="21"/>
      <c r="N82" s="3" t="s">
        <v>422</v>
      </c>
    </row>
    <row r="83" spans="1:14" s="4" customFormat="1" ht="236.25">
      <c r="A83" s="21">
        <v>70</v>
      </c>
      <c r="B83" s="21" t="s">
        <v>66</v>
      </c>
      <c r="C83" s="21" t="s">
        <v>7</v>
      </c>
      <c r="D83" s="21" t="s">
        <v>38</v>
      </c>
      <c r="E83" s="28">
        <v>4.46</v>
      </c>
      <c r="F83" s="28"/>
      <c r="G83" s="28">
        <v>4.46</v>
      </c>
      <c r="H83" s="21" t="s">
        <v>39</v>
      </c>
      <c r="I83" s="21" t="s">
        <v>390</v>
      </c>
      <c r="J83" s="21"/>
      <c r="K83" s="21"/>
      <c r="L83" s="21" t="s">
        <v>421</v>
      </c>
      <c r="M83" s="21"/>
      <c r="N83" s="3" t="s">
        <v>422</v>
      </c>
    </row>
    <row r="84" spans="1:14" s="4" customFormat="1" ht="189">
      <c r="A84" s="21">
        <v>71</v>
      </c>
      <c r="B84" s="21" t="s">
        <v>15</v>
      </c>
      <c r="C84" s="21" t="s">
        <v>13</v>
      </c>
      <c r="D84" s="21" t="s">
        <v>14</v>
      </c>
      <c r="E84" s="28">
        <v>44.5</v>
      </c>
      <c r="F84" s="28"/>
      <c r="G84" s="28">
        <v>44.5</v>
      </c>
      <c r="H84" s="21" t="s">
        <v>16</v>
      </c>
      <c r="I84" s="21" t="s">
        <v>391</v>
      </c>
      <c r="J84" s="21" t="s">
        <v>421</v>
      </c>
      <c r="K84" s="21"/>
      <c r="L84" s="21"/>
      <c r="M84" s="21"/>
      <c r="N84" s="3" t="s">
        <v>422</v>
      </c>
    </row>
    <row r="85" spans="1:14" s="4" customFormat="1" ht="141.75">
      <c r="A85" s="21">
        <v>72</v>
      </c>
      <c r="B85" s="21" t="s">
        <v>41</v>
      </c>
      <c r="C85" s="21" t="s">
        <v>13</v>
      </c>
      <c r="D85" s="21" t="s">
        <v>14</v>
      </c>
      <c r="E85" s="28">
        <v>6.595999999999999</v>
      </c>
      <c r="F85" s="28"/>
      <c r="G85" s="28">
        <f>E85</f>
        <v>6.595999999999999</v>
      </c>
      <c r="H85" s="21" t="s">
        <v>42</v>
      </c>
      <c r="I85" s="21" t="s">
        <v>392</v>
      </c>
      <c r="J85" s="21" t="s">
        <v>421</v>
      </c>
      <c r="K85" s="21"/>
      <c r="L85" s="21"/>
      <c r="M85" s="21"/>
      <c r="N85" s="3" t="s">
        <v>422</v>
      </c>
    </row>
    <row r="86" spans="1:14" s="25" customFormat="1" ht="15.75">
      <c r="A86" s="125" t="s">
        <v>400</v>
      </c>
      <c r="B86" s="125"/>
      <c r="C86" s="22"/>
      <c r="D86" s="22"/>
      <c r="E86" s="29">
        <f>SUM(E77:E85)</f>
        <v>85.2124</v>
      </c>
      <c r="F86" s="29"/>
      <c r="G86" s="29">
        <f>SUM(G77:G85)</f>
        <v>85.2124</v>
      </c>
      <c r="H86" s="22"/>
      <c r="I86" s="22"/>
      <c r="J86" s="22">
        <f>COUNTA(J77:J85)</f>
        <v>7</v>
      </c>
      <c r="K86" s="22">
        <f>COUNTA(K77:K85)</f>
        <v>0</v>
      </c>
      <c r="L86" s="22">
        <f>COUNTA(L77:L85)</f>
        <v>2</v>
      </c>
      <c r="M86" s="22">
        <f>COUNTA(M77:M85)</f>
        <v>0</v>
      </c>
      <c r="N86" s="22"/>
    </row>
    <row r="87" spans="1:14" s="25" customFormat="1" ht="15.75">
      <c r="A87" s="125" t="s">
        <v>400</v>
      </c>
      <c r="B87" s="125"/>
      <c r="C87" s="22"/>
      <c r="D87" s="22"/>
      <c r="E87" s="29"/>
      <c r="F87" s="29"/>
      <c r="G87" s="29"/>
      <c r="H87" s="22"/>
      <c r="I87" s="22"/>
      <c r="J87" s="29">
        <f>E85+E84+E82+E81+E80+E79+E77</f>
        <v>79.2254</v>
      </c>
      <c r="K87" s="29">
        <v>0</v>
      </c>
      <c r="L87" s="29">
        <f>E83+E78</f>
        <v>5.987</v>
      </c>
      <c r="M87" s="29">
        <v>0</v>
      </c>
      <c r="N87" s="29">
        <f>SUM(J87:M87)</f>
        <v>85.21239999999999</v>
      </c>
    </row>
    <row r="88" spans="1:14" s="7" customFormat="1" ht="15.75">
      <c r="A88" s="21" t="s">
        <v>237</v>
      </c>
      <c r="B88" s="126" t="s">
        <v>250</v>
      </c>
      <c r="C88" s="126"/>
      <c r="D88" s="126"/>
      <c r="E88" s="126"/>
      <c r="F88" s="126"/>
      <c r="G88" s="126"/>
      <c r="H88" s="126"/>
      <c r="I88" s="126"/>
      <c r="J88" s="21"/>
      <c r="K88" s="21"/>
      <c r="L88" s="21"/>
      <c r="M88" s="21"/>
      <c r="N88" s="21"/>
    </row>
    <row r="89" spans="1:14" s="4" customFormat="1" ht="63">
      <c r="A89" s="13">
        <v>73</v>
      </c>
      <c r="B89" s="21" t="s">
        <v>251</v>
      </c>
      <c r="C89" s="21" t="s">
        <v>4</v>
      </c>
      <c r="D89" s="21" t="s">
        <v>134</v>
      </c>
      <c r="E89" s="28">
        <v>0.675</v>
      </c>
      <c r="F89" s="28"/>
      <c r="G89" s="28">
        <v>0.675</v>
      </c>
      <c r="H89" s="21" t="s">
        <v>115</v>
      </c>
      <c r="I89" s="21" t="s">
        <v>252</v>
      </c>
      <c r="J89" s="21"/>
      <c r="K89" s="21"/>
      <c r="L89" s="21" t="s">
        <v>421</v>
      </c>
      <c r="M89" s="21"/>
      <c r="N89" s="3" t="s">
        <v>422</v>
      </c>
    </row>
    <row r="90" spans="1:14" s="4" customFormat="1" ht="78.75">
      <c r="A90" s="13">
        <v>74</v>
      </c>
      <c r="B90" s="21" t="s">
        <v>253</v>
      </c>
      <c r="C90" s="21" t="s">
        <v>4</v>
      </c>
      <c r="D90" s="21" t="s">
        <v>134</v>
      </c>
      <c r="E90" s="28">
        <v>1.141</v>
      </c>
      <c r="F90" s="28"/>
      <c r="G90" s="28">
        <v>1.141</v>
      </c>
      <c r="H90" s="21" t="s">
        <v>115</v>
      </c>
      <c r="I90" s="21" t="s">
        <v>254</v>
      </c>
      <c r="J90" s="21"/>
      <c r="K90" s="21"/>
      <c r="L90" s="21" t="s">
        <v>421</v>
      </c>
      <c r="M90" s="21"/>
      <c r="N90" s="3" t="s">
        <v>422</v>
      </c>
    </row>
    <row r="91" spans="1:14" s="4" customFormat="1" ht="63">
      <c r="A91" s="13">
        <v>75</v>
      </c>
      <c r="B91" s="21" t="s">
        <v>256</v>
      </c>
      <c r="C91" s="21" t="s">
        <v>257</v>
      </c>
      <c r="D91" s="21" t="s">
        <v>134</v>
      </c>
      <c r="E91" s="28">
        <v>1.8</v>
      </c>
      <c r="F91" s="28">
        <v>1.62</v>
      </c>
      <c r="G91" s="28">
        <v>1.8</v>
      </c>
      <c r="H91" s="21" t="s">
        <v>19</v>
      </c>
      <c r="I91" s="21" t="s">
        <v>258</v>
      </c>
      <c r="J91" s="21"/>
      <c r="K91" s="21"/>
      <c r="L91" s="21" t="s">
        <v>421</v>
      </c>
      <c r="M91" s="21"/>
      <c r="N91" s="21" t="s">
        <v>422</v>
      </c>
    </row>
    <row r="92" spans="1:14" s="4" customFormat="1" ht="78.75">
      <c r="A92" s="13">
        <v>76</v>
      </c>
      <c r="B92" s="21" t="s">
        <v>262</v>
      </c>
      <c r="C92" s="21" t="s">
        <v>4</v>
      </c>
      <c r="D92" s="21" t="s">
        <v>134</v>
      </c>
      <c r="E92" s="28">
        <v>0.4</v>
      </c>
      <c r="F92" s="28"/>
      <c r="G92" s="28">
        <v>0.4</v>
      </c>
      <c r="H92" s="21" t="s">
        <v>153</v>
      </c>
      <c r="I92" s="21" t="s">
        <v>263</v>
      </c>
      <c r="J92" s="21" t="s">
        <v>421</v>
      </c>
      <c r="K92" s="21"/>
      <c r="L92" s="21"/>
      <c r="M92" s="21"/>
      <c r="N92" s="3" t="s">
        <v>422</v>
      </c>
    </row>
    <row r="93" spans="1:14" s="4" customFormat="1" ht="63">
      <c r="A93" s="13">
        <v>77</v>
      </c>
      <c r="B93" s="21" t="s">
        <v>264</v>
      </c>
      <c r="C93" s="21" t="s">
        <v>9</v>
      </c>
      <c r="D93" s="21" t="s">
        <v>134</v>
      </c>
      <c r="E93" s="28">
        <v>0.03</v>
      </c>
      <c r="F93" s="28"/>
      <c r="G93" s="28">
        <v>0.03</v>
      </c>
      <c r="H93" s="21" t="s">
        <v>205</v>
      </c>
      <c r="I93" s="21" t="s">
        <v>265</v>
      </c>
      <c r="J93" s="21" t="s">
        <v>421</v>
      </c>
      <c r="K93" s="21"/>
      <c r="L93" s="21"/>
      <c r="M93" s="21"/>
      <c r="N93" s="3" t="s">
        <v>422</v>
      </c>
    </row>
    <row r="94" spans="1:14" s="4" customFormat="1" ht="78.75">
      <c r="A94" s="13">
        <v>78</v>
      </c>
      <c r="B94" s="21" t="s">
        <v>266</v>
      </c>
      <c r="C94" s="21" t="s">
        <v>4</v>
      </c>
      <c r="D94" s="21" t="s">
        <v>134</v>
      </c>
      <c r="E94" s="28">
        <v>0.1</v>
      </c>
      <c r="F94" s="28"/>
      <c r="G94" s="28">
        <v>0.1</v>
      </c>
      <c r="H94" s="21" t="s">
        <v>70</v>
      </c>
      <c r="I94" s="21" t="s">
        <v>267</v>
      </c>
      <c r="J94" s="21" t="s">
        <v>421</v>
      </c>
      <c r="K94" s="21"/>
      <c r="L94" s="21"/>
      <c r="M94" s="21"/>
      <c r="N94" s="3" t="s">
        <v>422</v>
      </c>
    </row>
    <row r="95" spans="1:14" s="4" customFormat="1" ht="47.25">
      <c r="A95" s="13">
        <v>79</v>
      </c>
      <c r="B95" s="21" t="s">
        <v>270</v>
      </c>
      <c r="C95" s="3" t="s">
        <v>271</v>
      </c>
      <c r="D95" s="3" t="s">
        <v>134</v>
      </c>
      <c r="E95" s="28">
        <v>2.3</v>
      </c>
      <c r="F95" s="28"/>
      <c r="G95" s="28">
        <v>2.3</v>
      </c>
      <c r="H95" s="3" t="s">
        <v>272</v>
      </c>
      <c r="I95" s="21" t="s">
        <v>273</v>
      </c>
      <c r="J95" s="21"/>
      <c r="K95" s="21" t="s">
        <v>421</v>
      </c>
      <c r="L95" s="21"/>
      <c r="M95" s="21"/>
      <c r="N95" s="3" t="s">
        <v>422</v>
      </c>
    </row>
    <row r="96" spans="1:14" ht="47.25">
      <c r="A96" s="13">
        <v>80</v>
      </c>
      <c r="B96" s="21" t="s">
        <v>274</v>
      </c>
      <c r="C96" s="21" t="s">
        <v>6</v>
      </c>
      <c r="D96" s="3" t="s">
        <v>134</v>
      </c>
      <c r="E96" s="28">
        <v>0.5</v>
      </c>
      <c r="F96" s="28"/>
      <c r="G96" s="28">
        <v>0.5</v>
      </c>
      <c r="H96" s="3" t="s">
        <v>275</v>
      </c>
      <c r="I96" s="21" t="s">
        <v>276</v>
      </c>
      <c r="J96" s="21"/>
      <c r="K96" s="21" t="s">
        <v>421</v>
      </c>
      <c r="L96" s="21"/>
      <c r="M96" s="21"/>
      <c r="N96" s="3" t="s">
        <v>422</v>
      </c>
    </row>
    <row r="97" spans="1:14" ht="63">
      <c r="A97" s="13">
        <v>81</v>
      </c>
      <c r="B97" s="21" t="s">
        <v>277</v>
      </c>
      <c r="C97" s="21" t="s">
        <v>6</v>
      </c>
      <c r="D97" s="3" t="s">
        <v>134</v>
      </c>
      <c r="E97" s="28">
        <v>0.5</v>
      </c>
      <c r="F97" s="28"/>
      <c r="G97" s="28">
        <v>0.5</v>
      </c>
      <c r="H97" s="3" t="s">
        <v>278</v>
      </c>
      <c r="I97" s="21" t="s">
        <v>279</v>
      </c>
      <c r="J97" s="21"/>
      <c r="K97" s="21"/>
      <c r="L97" s="21" t="s">
        <v>421</v>
      </c>
      <c r="M97" s="21"/>
      <c r="N97" s="21" t="s">
        <v>424</v>
      </c>
    </row>
    <row r="98" spans="1:14" ht="63">
      <c r="A98" s="13">
        <v>82</v>
      </c>
      <c r="B98" s="21" t="s">
        <v>280</v>
      </c>
      <c r="C98" s="3" t="s">
        <v>5</v>
      </c>
      <c r="D98" s="3" t="s">
        <v>134</v>
      </c>
      <c r="E98" s="28">
        <v>1</v>
      </c>
      <c r="F98" s="28"/>
      <c r="G98" s="28">
        <v>1</v>
      </c>
      <c r="H98" s="3" t="s">
        <v>281</v>
      </c>
      <c r="I98" s="21" t="s">
        <v>282</v>
      </c>
      <c r="J98" s="21"/>
      <c r="K98" s="21"/>
      <c r="L98" s="21"/>
      <c r="M98" s="21" t="s">
        <v>421</v>
      </c>
      <c r="N98" s="21" t="s">
        <v>424</v>
      </c>
    </row>
    <row r="99" spans="1:14" ht="63">
      <c r="A99" s="13">
        <v>83</v>
      </c>
      <c r="B99" s="21" t="s">
        <v>283</v>
      </c>
      <c r="C99" s="21" t="s">
        <v>5</v>
      </c>
      <c r="D99" s="3" t="s">
        <v>134</v>
      </c>
      <c r="E99" s="28">
        <v>0.47551000000000004</v>
      </c>
      <c r="F99" s="28">
        <v>0.47551000000000004</v>
      </c>
      <c r="G99" s="28">
        <v>0.47551000000000004</v>
      </c>
      <c r="H99" s="3" t="s">
        <v>17</v>
      </c>
      <c r="I99" s="21" t="s">
        <v>284</v>
      </c>
      <c r="J99" s="21"/>
      <c r="K99" s="21"/>
      <c r="L99" s="21" t="s">
        <v>421</v>
      </c>
      <c r="M99" s="21"/>
      <c r="N99" s="21" t="s">
        <v>424</v>
      </c>
    </row>
    <row r="100" spans="1:14" ht="63">
      <c r="A100" s="13">
        <v>84</v>
      </c>
      <c r="B100" s="21" t="s">
        <v>285</v>
      </c>
      <c r="C100" s="21" t="s">
        <v>5</v>
      </c>
      <c r="D100" s="3" t="s">
        <v>134</v>
      </c>
      <c r="E100" s="28">
        <v>0.6</v>
      </c>
      <c r="F100" s="28"/>
      <c r="G100" s="28">
        <v>0.6</v>
      </c>
      <c r="H100" s="3" t="s">
        <v>286</v>
      </c>
      <c r="I100" s="21" t="s">
        <v>287</v>
      </c>
      <c r="J100" s="21"/>
      <c r="K100" s="21"/>
      <c r="L100" s="21"/>
      <c r="M100" s="21" t="s">
        <v>421</v>
      </c>
      <c r="N100" s="21" t="s">
        <v>424</v>
      </c>
    </row>
    <row r="101" spans="1:14" ht="47.25">
      <c r="A101" s="13">
        <v>85</v>
      </c>
      <c r="B101" s="21" t="s">
        <v>317</v>
      </c>
      <c r="C101" s="21" t="s">
        <v>10</v>
      </c>
      <c r="D101" s="21" t="s">
        <v>318</v>
      </c>
      <c r="E101" s="28">
        <v>0.22</v>
      </c>
      <c r="F101" s="28">
        <v>0.22</v>
      </c>
      <c r="G101" s="28">
        <v>0.22</v>
      </c>
      <c r="H101" s="21" t="s">
        <v>64</v>
      </c>
      <c r="I101" s="21" t="s">
        <v>319</v>
      </c>
      <c r="J101" s="21"/>
      <c r="K101" s="21"/>
      <c r="L101" s="21" t="s">
        <v>421</v>
      </c>
      <c r="M101" s="21"/>
      <c r="N101" s="3" t="s">
        <v>422</v>
      </c>
    </row>
    <row r="102" spans="1:14" ht="110.25">
      <c r="A102" s="13">
        <v>86</v>
      </c>
      <c r="B102" s="21" t="s">
        <v>320</v>
      </c>
      <c r="C102" s="21" t="s">
        <v>7</v>
      </c>
      <c r="D102" s="21" t="s">
        <v>14</v>
      </c>
      <c r="E102" s="28">
        <v>0.03864</v>
      </c>
      <c r="F102" s="28"/>
      <c r="G102" s="28">
        <v>0.03864</v>
      </c>
      <c r="H102" s="21" t="s">
        <v>321</v>
      </c>
      <c r="I102" s="21" t="s">
        <v>322</v>
      </c>
      <c r="J102" s="21"/>
      <c r="K102" s="21"/>
      <c r="L102" s="21" t="s">
        <v>421</v>
      </c>
      <c r="M102" s="21"/>
      <c r="N102" s="3" t="s">
        <v>422</v>
      </c>
    </row>
    <row r="103" spans="1:14" ht="110.25">
      <c r="A103" s="13">
        <v>87</v>
      </c>
      <c r="B103" s="21" t="s">
        <v>323</v>
      </c>
      <c r="C103" s="21" t="s">
        <v>7</v>
      </c>
      <c r="D103" s="21" t="s">
        <v>14</v>
      </c>
      <c r="E103" s="28">
        <v>0.137798</v>
      </c>
      <c r="F103" s="28"/>
      <c r="G103" s="28">
        <v>0.137798</v>
      </c>
      <c r="H103" s="21" t="s">
        <v>181</v>
      </c>
      <c r="I103" s="21" t="s">
        <v>322</v>
      </c>
      <c r="J103" s="21"/>
      <c r="K103" s="21"/>
      <c r="L103" s="21" t="s">
        <v>421</v>
      </c>
      <c r="M103" s="21"/>
      <c r="N103" s="21" t="s">
        <v>424</v>
      </c>
    </row>
    <row r="104" spans="1:14" ht="110.25">
      <c r="A104" s="13">
        <v>88</v>
      </c>
      <c r="B104" s="21" t="s">
        <v>324</v>
      </c>
      <c r="C104" s="21" t="s">
        <v>7</v>
      </c>
      <c r="D104" s="21" t="s">
        <v>14</v>
      </c>
      <c r="E104" s="28">
        <v>0.072</v>
      </c>
      <c r="F104" s="28"/>
      <c r="G104" s="28">
        <v>0.072</v>
      </c>
      <c r="H104" s="21" t="s">
        <v>45</v>
      </c>
      <c r="I104" s="21" t="s">
        <v>322</v>
      </c>
      <c r="J104" s="21"/>
      <c r="K104" s="21"/>
      <c r="L104" s="21" t="s">
        <v>421</v>
      </c>
      <c r="M104" s="21"/>
      <c r="N104" s="3" t="s">
        <v>422</v>
      </c>
    </row>
    <row r="105" spans="1:14" ht="110.25">
      <c r="A105" s="13">
        <v>89</v>
      </c>
      <c r="B105" s="21" t="s">
        <v>325</v>
      </c>
      <c r="C105" s="21" t="s">
        <v>7</v>
      </c>
      <c r="D105" s="21" t="s">
        <v>14</v>
      </c>
      <c r="E105" s="28">
        <v>0.431167</v>
      </c>
      <c r="F105" s="28"/>
      <c r="G105" s="28">
        <v>0.431167</v>
      </c>
      <c r="H105" s="21" t="s">
        <v>18</v>
      </c>
      <c r="I105" s="21" t="s">
        <v>322</v>
      </c>
      <c r="J105" s="21"/>
      <c r="K105" s="21"/>
      <c r="L105" s="21" t="s">
        <v>421</v>
      </c>
      <c r="M105" s="21"/>
      <c r="N105" s="3" t="s">
        <v>422</v>
      </c>
    </row>
    <row r="106" spans="1:14" ht="110.25">
      <c r="A106" s="13">
        <v>90</v>
      </c>
      <c r="B106" s="21" t="s">
        <v>326</v>
      </c>
      <c r="C106" s="21" t="s">
        <v>7</v>
      </c>
      <c r="D106" s="21" t="s">
        <v>14</v>
      </c>
      <c r="E106" s="28">
        <v>0.129117</v>
      </c>
      <c r="F106" s="28"/>
      <c r="G106" s="28">
        <v>0.129117</v>
      </c>
      <c r="H106" s="21" t="s">
        <v>327</v>
      </c>
      <c r="I106" s="21" t="s">
        <v>322</v>
      </c>
      <c r="J106" s="21"/>
      <c r="K106" s="21"/>
      <c r="L106" s="21" t="s">
        <v>421</v>
      </c>
      <c r="M106" s="21"/>
      <c r="N106" s="3" t="s">
        <v>422</v>
      </c>
    </row>
    <row r="107" spans="1:14" ht="110.25">
      <c r="A107" s="13">
        <v>91</v>
      </c>
      <c r="B107" s="21" t="s">
        <v>328</v>
      </c>
      <c r="C107" s="21" t="s">
        <v>7</v>
      </c>
      <c r="D107" s="21" t="s">
        <v>14</v>
      </c>
      <c r="E107" s="28">
        <v>0.437721</v>
      </c>
      <c r="F107" s="28"/>
      <c r="G107" s="28">
        <v>0.437721</v>
      </c>
      <c r="H107" s="21" t="s">
        <v>17</v>
      </c>
      <c r="I107" s="21" t="s">
        <v>322</v>
      </c>
      <c r="J107" s="21"/>
      <c r="K107" s="21"/>
      <c r="L107" s="21" t="s">
        <v>421</v>
      </c>
      <c r="M107" s="21"/>
      <c r="N107" s="21" t="s">
        <v>424</v>
      </c>
    </row>
    <row r="108" spans="1:14" ht="110.25">
      <c r="A108" s="13">
        <v>92</v>
      </c>
      <c r="B108" s="21" t="s">
        <v>329</v>
      </c>
      <c r="C108" s="21" t="s">
        <v>7</v>
      </c>
      <c r="D108" s="21" t="s">
        <v>14</v>
      </c>
      <c r="E108" s="28">
        <v>0.30043400000000003</v>
      </c>
      <c r="F108" s="28"/>
      <c r="G108" s="28">
        <v>0.30043400000000003</v>
      </c>
      <c r="H108" s="21" t="s">
        <v>330</v>
      </c>
      <c r="I108" s="21" t="s">
        <v>322</v>
      </c>
      <c r="J108" s="21"/>
      <c r="K108" s="21"/>
      <c r="L108" s="21" t="s">
        <v>421</v>
      </c>
      <c r="M108" s="21"/>
      <c r="N108" s="21" t="s">
        <v>424</v>
      </c>
    </row>
    <row r="109" spans="1:14" ht="110.25">
      <c r="A109" s="13">
        <v>93</v>
      </c>
      <c r="B109" s="21" t="s">
        <v>331</v>
      </c>
      <c r="C109" s="21" t="s">
        <v>7</v>
      </c>
      <c r="D109" s="21" t="s">
        <v>14</v>
      </c>
      <c r="E109" s="28">
        <v>0.55</v>
      </c>
      <c r="F109" s="28"/>
      <c r="G109" s="28">
        <v>0.55</v>
      </c>
      <c r="H109" s="21" t="s">
        <v>332</v>
      </c>
      <c r="I109" s="21" t="s">
        <v>322</v>
      </c>
      <c r="J109" s="21"/>
      <c r="K109" s="21"/>
      <c r="L109" s="21" t="s">
        <v>421</v>
      </c>
      <c r="M109" s="21"/>
      <c r="N109" s="3" t="s">
        <v>422</v>
      </c>
    </row>
    <row r="110" spans="1:14" ht="94.5">
      <c r="A110" s="13">
        <v>94</v>
      </c>
      <c r="B110" s="21" t="s">
        <v>333</v>
      </c>
      <c r="C110" s="21" t="s">
        <v>7</v>
      </c>
      <c r="D110" s="21" t="s">
        <v>334</v>
      </c>
      <c r="E110" s="28">
        <v>3.34</v>
      </c>
      <c r="F110" s="28"/>
      <c r="G110" s="28">
        <v>3.34</v>
      </c>
      <c r="H110" s="21" t="s">
        <v>45</v>
      </c>
      <c r="I110" s="21" t="s">
        <v>335</v>
      </c>
      <c r="J110" s="21"/>
      <c r="K110" s="21"/>
      <c r="L110" s="21" t="s">
        <v>421</v>
      </c>
      <c r="M110" s="21"/>
      <c r="N110" s="3" t="s">
        <v>422</v>
      </c>
    </row>
    <row r="111" spans="1:14" ht="47.25">
      <c r="A111" s="13">
        <v>95</v>
      </c>
      <c r="B111" s="21" t="s">
        <v>336</v>
      </c>
      <c r="C111" s="21" t="s">
        <v>337</v>
      </c>
      <c r="D111" s="21" t="s">
        <v>14</v>
      </c>
      <c r="E111" s="28">
        <v>20</v>
      </c>
      <c r="F111" s="28"/>
      <c r="G111" s="28">
        <v>20</v>
      </c>
      <c r="H111" s="21" t="s">
        <v>275</v>
      </c>
      <c r="I111" s="21" t="s">
        <v>338</v>
      </c>
      <c r="J111" s="21"/>
      <c r="K111" s="21"/>
      <c r="L111" s="21" t="s">
        <v>421</v>
      </c>
      <c r="M111" s="21"/>
      <c r="N111" s="3" t="s">
        <v>422</v>
      </c>
    </row>
    <row r="112" spans="1:14" s="25" customFormat="1" ht="15.75">
      <c r="A112" s="125" t="s">
        <v>400</v>
      </c>
      <c r="B112" s="125"/>
      <c r="C112" s="22"/>
      <c r="D112" s="22"/>
      <c r="E112" s="29">
        <f>SUM(E89:E111)</f>
        <v>35.178387</v>
      </c>
      <c r="F112" s="29">
        <f>SUM(F89:F111)</f>
        <v>2.31551</v>
      </c>
      <c r="G112" s="29">
        <f>SUM(G89:G111)</f>
        <v>35.178387</v>
      </c>
      <c r="H112" s="22"/>
      <c r="I112" s="22"/>
      <c r="J112" s="22">
        <f>COUNTA(J89:J111)</f>
        <v>3</v>
      </c>
      <c r="K112" s="29">
        <f>COUNTA(K89:K111)</f>
        <v>2</v>
      </c>
      <c r="L112" s="29">
        <f>COUNTA(L89:L111)</f>
        <v>16</v>
      </c>
      <c r="M112" s="29">
        <f>COUNTA(M89:M111)</f>
        <v>2</v>
      </c>
      <c r="N112" s="29"/>
    </row>
    <row r="113" spans="1:14" s="25" customFormat="1" ht="15.75">
      <c r="A113" s="125" t="s">
        <v>400</v>
      </c>
      <c r="B113" s="125"/>
      <c r="C113" s="22"/>
      <c r="D113" s="22"/>
      <c r="E113" s="29"/>
      <c r="F113" s="29"/>
      <c r="G113" s="29"/>
      <c r="H113" s="22"/>
      <c r="I113" s="22"/>
      <c r="J113" s="22">
        <f>E94+E93+E92</f>
        <v>0.53</v>
      </c>
      <c r="K113" s="29">
        <f>E96+E95</f>
        <v>2.8</v>
      </c>
      <c r="L113" s="29">
        <f>E111+E110+E109+E108+E107+E106+E105+E104+E103+E102+E101+E99+E97+E91+E90+E89</f>
        <v>30.248386999999997</v>
      </c>
      <c r="M113" s="29">
        <f>E100+E98</f>
        <v>1.6</v>
      </c>
      <c r="N113" s="29">
        <f>SUM(J113:M113)</f>
        <v>35.178387</v>
      </c>
    </row>
    <row r="114" spans="1:14" s="25" customFormat="1" ht="15.75">
      <c r="A114" s="22" t="s">
        <v>248</v>
      </c>
      <c r="B114" s="124" t="s">
        <v>393</v>
      </c>
      <c r="C114" s="124"/>
      <c r="D114" s="124"/>
      <c r="E114" s="124"/>
      <c r="F114" s="124"/>
      <c r="G114" s="124"/>
      <c r="H114" s="124"/>
      <c r="I114" s="124"/>
      <c r="J114" s="22"/>
      <c r="K114" s="22"/>
      <c r="L114" s="22"/>
      <c r="M114" s="22"/>
      <c r="N114" s="22"/>
    </row>
    <row r="115" spans="1:14" s="25" customFormat="1" ht="15.75">
      <c r="A115" s="22" t="s">
        <v>394</v>
      </c>
      <c r="B115" s="124" t="s">
        <v>395</v>
      </c>
      <c r="C115" s="124"/>
      <c r="D115" s="124"/>
      <c r="E115" s="124"/>
      <c r="F115" s="124"/>
      <c r="G115" s="124"/>
      <c r="H115" s="124"/>
      <c r="I115" s="124"/>
      <c r="J115" s="22"/>
      <c r="K115" s="22"/>
      <c r="L115" s="22"/>
      <c r="M115" s="22"/>
      <c r="N115" s="22"/>
    </row>
    <row r="116" spans="1:14" ht="47.25">
      <c r="A116" s="21">
        <v>96</v>
      </c>
      <c r="B116" s="21" t="s">
        <v>185</v>
      </c>
      <c r="C116" s="21" t="s">
        <v>3</v>
      </c>
      <c r="D116" s="21" t="s">
        <v>84</v>
      </c>
      <c r="E116" s="28">
        <v>182.3</v>
      </c>
      <c r="F116" s="28"/>
      <c r="G116" s="28">
        <v>182.3</v>
      </c>
      <c r="H116" s="21" t="s">
        <v>186</v>
      </c>
      <c r="I116" s="21" t="s">
        <v>187</v>
      </c>
      <c r="J116" s="21"/>
      <c r="K116" s="21"/>
      <c r="L116" s="21" t="s">
        <v>421</v>
      </c>
      <c r="M116" s="21"/>
      <c r="N116" s="3" t="s">
        <v>422</v>
      </c>
    </row>
    <row r="117" spans="1:14" ht="63">
      <c r="A117" s="21">
        <v>97</v>
      </c>
      <c r="B117" s="21" t="s">
        <v>188</v>
      </c>
      <c r="C117" s="21" t="s">
        <v>4</v>
      </c>
      <c r="D117" s="21" t="s">
        <v>189</v>
      </c>
      <c r="E117" s="28">
        <v>10.4</v>
      </c>
      <c r="F117" s="28"/>
      <c r="G117" s="28">
        <v>10.4</v>
      </c>
      <c r="H117" s="21" t="s">
        <v>21</v>
      </c>
      <c r="I117" s="21" t="s">
        <v>190</v>
      </c>
      <c r="J117" s="21"/>
      <c r="K117" s="21"/>
      <c r="L117" s="21" t="s">
        <v>421</v>
      </c>
      <c r="M117" s="21"/>
      <c r="N117" s="3" t="s">
        <v>422</v>
      </c>
    </row>
    <row r="118" spans="1:14" ht="47.25">
      <c r="A118" s="21">
        <v>98</v>
      </c>
      <c r="B118" s="21" t="s">
        <v>191</v>
      </c>
      <c r="C118" s="21" t="s">
        <v>192</v>
      </c>
      <c r="D118" s="21" t="s">
        <v>193</v>
      </c>
      <c r="E118" s="28">
        <v>7.81</v>
      </c>
      <c r="F118" s="28"/>
      <c r="G118" s="28">
        <v>7.81</v>
      </c>
      <c r="H118" s="21" t="s">
        <v>194</v>
      </c>
      <c r="I118" s="21" t="s">
        <v>195</v>
      </c>
      <c r="J118" s="21" t="s">
        <v>421</v>
      </c>
      <c r="K118" s="21"/>
      <c r="L118" s="21"/>
      <c r="M118" s="21"/>
      <c r="N118" s="3" t="s">
        <v>422</v>
      </c>
    </row>
    <row r="119" spans="1:14" ht="63">
      <c r="A119" s="21">
        <v>99</v>
      </c>
      <c r="B119" s="21" t="s">
        <v>51</v>
      </c>
      <c r="C119" s="21" t="s">
        <v>8</v>
      </c>
      <c r="D119" s="21" t="s">
        <v>52</v>
      </c>
      <c r="E119" s="28">
        <v>1</v>
      </c>
      <c r="F119" s="28"/>
      <c r="G119" s="28">
        <v>1</v>
      </c>
      <c r="H119" s="21" t="s">
        <v>28</v>
      </c>
      <c r="I119" s="21" t="s">
        <v>53</v>
      </c>
      <c r="J119" s="21"/>
      <c r="K119" s="21"/>
      <c r="L119" s="21" t="s">
        <v>421</v>
      </c>
      <c r="M119" s="21"/>
      <c r="N119" s="3" t="s">
        <v>422</v>
      </c>
    </row>
    <row r="120" spans="1:14" s="25" customFormat="1" ht="15.75">
      <c r="A120" s="125" t="s">
        <v>400</v>
      </c>
      <c r="B120" s="125"/>
      <c r="C120" s="22"/>
      <c r="D120" s="22"/>
      <c r="E120" s="29">
        <f>SUM(E116:E119)</f>
        <v>201.51000000000002</v>
      </c>
      <c r="F120" s="29"/>
      <c r="G120" s="29">
        <f>SUM(G116:G119)</f>
        <v>201.51000000000002</v>
      </c>
      <c r="H120" s="22"/>
      <c r="I120" s="22"/>
      <c r="J120" s="22">
        <v>1</v>
      </c>
      <c r="K120" s="22">
        <v>0</v>
      </c>
      <c r="L120" s="22">
        <v>3</v>
      </c>
      <c r="M120" s="22">
        <v>0</v>
      </c>
      <c r="N120" s="22"/>
    </row>
    <row r="121" spans="1:14" s="25" customFormat="1" ht="15.75">
      <c r="A121" s="125" t="s">
        <v>400</v>
      </c>
      <c r="B121" s="125"/>
      <c r="C121" s="22"/>
      <c r="D121" s="22"/>
      <c r="E121" s="29"/>
      <c r="F121" s="29"/>
      <c r="G121" s="29"/>
      <c r="H121" s="22"/>
      <c r="I121" s="22"/>
      <c r="J121" s="22">
        <f>E118</f>
        <v>7.81</v>
      </c>
      <c r="K121" s="22">
        <v>0</v>
      </c>
      <c r="L121" s="22">
        <f>E119+E117+E116</f>
        <v>193.70000000000002</v>
      </c>
      <c r="M121" s="22">
        <v>0</v>
      </c>
      <c r="N121" s="22">
        <f>SUM(J121:M121)</f>
        <v>201.51000000000002</v>
      </c>
    </row>
    <row r="122" spans="1:14" s="25" customFormat="1" ht="15.75">
      <c r="A122" s="22" t="s">
        <v>396</v>
      </c>
      <c r="B122" s="124" t="s">
        <v>250</v>
      </c>
      <c r="C122" s="124"/>
      <c r="D122" s="124"/>
      <c r="E122" s="124"/>
      <c r="F122" s="124"/>
      <c r="G122" s="124"/>
      <c r="H122" s="124"/>
      <c r="I122" s="124"/>
      <c r="J122" s="22"/>
      <c r="K122" s="22"/>
      <c r="L122" s="22"/>
      <c r="M122" s="22"/>
      <c r="N122" s="22"/>
    </row>
    <row r="123" spans="1:14" ht="63">
      <c r="A123" s="13">
        <v>100</v>
      </c>
      <c r="B123" s="21" t="s">
        <v>339</v>
      </c>
      <c r="C123" s="21" t="s">
        <v>397</v>
      </c>
      <c r="D123" s="21" t="s">
        <v>340</v>
      </c>
      <c r="E123" s="28">
        <v>32.57</v>
      </c>
      <c r="F123" s="28"/>
      <c r="G123" s="28">
        <v>32.57</v>
      </c>
      <c r="H123" s="21" t="s">
        <v>341</v>
      </c>
      <c r="I123" s="21" t="s">
        <v>398</v>
      </c>
      <c r="J123" s="21"/>
      <c r="K123" s="21"/>
      <c r="L123" s="21" t="s">
        <v>421</v>
      </c>
      <c r="M123" s="21"/>
      <c r="N123" s="3" t="s">
        <v>422</v>
      </c>
    </row>
    <row r="124" spans="1:14" s="26" customFormat="1" ht="15.75">
      <c r="A124" s="125" t="s">
        <v>400</v>
      </c>
      <c r="B124" s="125"/>
      <c r="C124" s="23"/>
      <c r="D124" s="23"/>
      <c r="E124" s="30">
        <f>E123</f>
        <v>32.57</v>
      </c>
      <c r="F124" s="30"/>
      <c r="G124" s="30"/>
      <c r="H124" s="23"/>
      <c r="I124" s="23"/>
      <c r="J124" s="23">
        <v>0</v>
      </c>
      <c r="K124" s="23">
        <v>0</v>
      </c>
      <c r="L124" s="23">
        <v>1</v>
      </c>
      <c r="M124" s="23">
        <v>0</v>
      </c>
      <c r="N124" s="23"/>
    </row>
    <row r="125" spans="1:14" s="26" customFormat="1" ht="15.75">
      <c r="A125" s="125" t="s">
        <v>400</v>
      </c>
      <c r="B125" s="125"/>
      <c r="C125" s="23"/>
      <c r="D125" s="23"/>
      <c r="E125" s="30"/>
      <c r="F125" s="30"/>
      <c r="G125" s="30"/>
      <c r="H125" s="23"/>
      <c r="I125" s="23"/>
      <c r="J125" s="23">
        <v>0</v>
      </c>
      <c r="K125" s="23">
        <v>0</v>
      </c>
      <c r="L125" s="23">
        <f>E123</f>
        <v>32.57</v>
      </c>
      <c r="M125" s="23">
        <v>0</v>
      </c>
      <c r="N125" s="23"/>
    </row>
    <row r="126" spans="1:14" s="26" customFormat="1" ht="15.75">
      <c r="A126" s="124" t="s">
        <v>538</v>
      </c>
      <c r="B126" s="124"/>
      <c r="C126" s="124"/>
      <c r="D126" s="124"/>
      <c r="E126" s="124"/>
      <c r="F126" s="124"/>
      <c r="G126" s="124"/>
      <c r="H126" s="124"/>
      <c r="I126" s="124"/>
      <c r="J126" s="124"/>
      <c r="K126" s="124"/>
      <c r="L126" s="124"/>
      <c r="M126" s="124"/>
      <c r="N126" s="124"/>
    </row>
    <row r="127" spans="1:14" s="26" customFormat="1" ht="15.75">
      <c r="A127" s="124" t="s">
        <v>537</v>
      </c>
      <c r="B127" s="124"/>
      <c r="C127" s="124"/>
      <c r="D127" s="124"/>
      <c r="E127" s="124"/>
      <c r="F127" s="124"/>
      <c r="G127" s="124"/>
      <c r="H127" s="124"/>
      <c r="I127" s="124"/>
      <c r="J127" s="124"/>
      <c r="K127" s="124"/>
      <c r="L127" s="124"/>
      <c r="M127" s="124"/>
      <c r="N127" s="124"/>
    </row>
    <row r="128" spans="1:14" ht="110.25">
      <c r="A128" s="21">
        <v>101</v>
      </c>
      <c r="B128" s="21" t="s">
        <v>536</v>
      </c>
      <c r="C128" s="21" t="s">
        <v>128</v>
      </c>
      <c r="D128" s="21" t="s">
        <v>134</v>
      </c>
      <c r="E128" s="28">
        <v>18.74</v>
      </c>
      <c r="F128" s="28">
        <v>7.1</v>
      </c>
      <c r="G128" s="28">
        <f>E128</f>
        <v>18.74</v>
      </c>
      <c r="H128" s="21" t="s">
        <v>535</v>
      </c>
      <c r="I128" s="21" t="s">
        <v>534</v>
      </c>
      <c r="J128" s="21"/>
      <c r="K128" s="21"/>
      <c r="L128" s="21"/>
      <c r="M128" s="21" t="s">
        <v>421</v>
      </c>
      <c r="N128" s="21" t="s">
        <v>424</v>
      </c>
    </row>
    <row r="129" spans="1:14" s="10" customFormat="1" ht="94.5">
      <c r="A129" s="21">
        <v>102</v>
      </c>
      <c r="B129" s="21" t="s">
        <v>211</v>
      </c>
      <c r="C129" s="21" t="s">
        <v>128</v>
      </c>
      <c r="D129" s="21" t="s">
        <v>134</v>
      </c>
      <c r="E129" s="28">
        <v>13.8</v>
      </c>
      <c r="F129" s="28">
        <v>9.5</v>
      </c>
      <c r="G129" s="28">
        <f aca="true" t="shared" si="0" ref="G129:G136">+E129</f>
        <v>13.8</v>
      </c>
      <c r="H129" s="21" t="s">
        <v>194</v>
      </c>
      <c r="I129" s="21" t="s">
        <v>533</v>
      </c>
      <c r="J129" s="21" t="s">
        <v>421</v>
      </c>
      <c r="K129" s="21"/>
      <c r="L129" s="21"/>
      <c r="M129" s="21"/>
      <c r="N129" s="3" t="s">
        <v>422</v>
      </c>
    </row>
    <row r="130" spans="1:14" s="10" customFormat="1" ht="78.75">
      <c r="A130" s="21">
        <v>103</v>
      </c>
      <c r="B130" s="21" t="s">
        <v>119</v>
      </c>
      <c r="C130" s="21" t="s">
        <v>128</v>
      </c>
      <c r="D130" s="21" t="s">
        <v>23</v>
      </c>
      <c r="E130" s="28">
        <v>7.7</v>
      </c>
      <c r="F130" s="28">
        <v>6.16</v>
      </c>
      <c r="G130" s="28">
        <f t="shared" si="0"/>
        <v>7.7</v>
      </c>
      <c r="H130" s="21" t="s">
        <v>25</v>
      </c>
      <c r="I130" s="21" t="s">
        <v>120</v>
      </c>
      <c r="J130" s="21" t="s">
        <v>421</v>
      </c>
      <c r="K130" s="21"/>
      <c r="L130" s="21"/>
      <c r="M130" s="21"/>
      <c r="N130" s="3" t="s">
        <v>422</v>
      </c>
    </row>
    <row r="131" spans="1:14" s="10" customFormat="1" ht="63">
      <c r="A131" s="21">
        <v>104</v>
      </c>
      <c r="B131" s="21" t="s">
        <v>532</v>
      </c>
      <c r="C131" s="21" t="s">
        <v>128</v>
      </c>
      <c r="D131" s="21" t="s">
        <v>23</v>
      </c>
      <c r="E131" s="28">
        <v>2.9</v>
      </c>
      <c r="F131" s="28">
        <v>1.45</v>
      </c>
      <c r="G131" s="28">
        <f t="shared" si="0"/>
        <v>2.9</v>
      </c>
      <c r="H131" s="21" t="s">
        <v>531</v>
      </c>
      <c r="I131" s="21" t="s">
        <v>530</v>
      </c>
      <c r="J131" s="21" t="s">
        <v>421</v>
      </c>
      <c r="K131" s="21"/>
      <c r="L131" s="21"/>
      <c r="M131" s="21"/>
      <c r="N131" s="3" t="s">
        <v>422</v>
      </c>
    </row>
    <row r="132" spans="1:14" s="10" customFormat="1" ht="157.5">
      <c r="A132" s="21">
        <v>105</v>
      </c>
      <c r="B132" s="21" t="s">
        <v>125</v>
      </c>
      <c r="C132" s="21" t="s">
        <v>128</v>
      </c>
      <c r="D132" s="21" t="s">
        <v>23</v>
      </c>
      <c r="E132" s="28">
        <v>4.09</v>
      </c>
      <c r="F132" s="28">
        <v>1.2269999999999999</v>
      </c>
      <c r="G132" s="28">
        <f t="shared" si="0"/>
        <v>4.09</v>
      </c>
      <c r="H132" s="21" t="s">
        <v>25</v>
      </c>
      <c r="I132" s="21" t="s">
        <v>529</v>
      </c>
      <c r="J132" s="21" t="s">
        <v>421</v>
      </c>
      <c r="K132" s="21"/>
      <c r="L132" s="21"/>
      <c r="M132" s="21"/>
      <c r="N132" s="3" t="s">
        <v>422</v>
      </c>
    </row>
    <row r="133" spans="1:14" s="10" customFormat="1" ht="47.25">
      <c r="A133" s="21">
        <v>106</v>
      </c>
      <c r="B133" s="21" t="s">
        <v>169</v>
      </c>
      <c r="C133" s="21" t="s">
        <v>7</v>
      </c>
      <c r="D133" s="21" t="s">
        <v>44</v>
      </c>
      <c r="E133" s="28">
        <v>1.07</v>
      </c>
      <c r="F133" s="28">
        <v>0.6955000000000001</v>
      </c>
      <c r="G133" s="28">
        <f t="shared" si="0"/>
        <v>1.07</v>
      </c>
      <c r="H133" s="21" t="s">
        <v>528</v>
      </c>
      <c r="I133" s="21" t="s">
        <v>170</v>
      </c>
      <c r="J133" s="21" t="s">
        <v>421</v>
      </c>
      <c r="K133" s="21"/>
      <c r="L133" s="21"/>
      <c r="M133" s="21"/>
      <c r="N133" s="3" t="s">
        <v>422</v>
      </c>
    </row>
    <row r="134" spans="1:14" s="10" customFormat="1" ht="126">
      <c r="A134" s="21">
        <v>107</v>
      </c>
      <c r="B134" s="21" t="s">
        <v>246</v>
      </c>
      <c r="C134" s="21" t="s">
        <v>7</v>
      </c>
      <c r="D134" s="21" t="s">
        <v>44</v>
      </c>
      <c r="E134" s="28">
        <v>5.2</v>
      </c>
      <c r="F134" s="28">
        <v>4.16</v>
      </c>
      <c r="G134" s="28">
        <f t="shared" si="0"/>
        <v>5.2</v>
      </c>
      <c r="H134" s="21" t="s">
        <v>527</v>
      </c>
      <c r="I134" s="21" t="s">
        <v>364</v>
      </c>
      <c r="J134" s="21" t="s">
        <v>421</v>
      </c>
      <c r="K134" s="21"/>
      <c r="L134" s="21"/>
      <c r="M134" s="21"/>
      <c r="N134" s="3" t="s">
        <v>422</v>
      </c>
    </row>
    <row r="135" spans="1:14" s="10" customFormat="1" ht="63">
      <c r="A135" s="21">
        <v>108</v>
      </c>
      <c r="B135" s="21" t="s">
        <v>526</v>
      </c>
      <c r="C135" s="21" t="s">
        <v>4</v>
      </c>
      <c r="D135" s="21" t="s">
        <v>14</v>
      </c>
      <c r="E135" s="28">
        <f>4215/10000</f>
        <v>0.4215</v>
      </c>
      <c r="F135" s="28">
        <f>2560/10000</f>
        <v>0.256</v>
      </c>
      <c r="G135" s="28">
        <f t="shared" si="0"/>
        <v>0.4215</v>
      </c>
      <c r="H135" s="21" t="s">
        <v>159</v>
      </c>
      <c r="I135" s="21" t="s">
        <v>525</v>
      </c>
      <c r="J135" s="21" t="s">
        <v>421</v>
      </c>
      <c r="K135" s="21"/>
      <c r="L135" s="21"/>
      <c r="M135" s="21"/>
      <c r="N135" s="3" t="s">
        <v>422</v>
      </c>
    </row>
    <row r="136" spans="1:14" s="11" customFormat="1" ht="78.75">
      <c r="A136" s="21">
        <v>109</v>
      </c>
      <c r="B136" s="21" t="s">
        <v>524</v>
      </c>
      <c r="C136" s="21" t="s">
        <v>4</v>
      </c>
      <c r="D136" s="21" t="s">
        <v>44</v>
      </c>
      <c r="E136" s="28">
        <v>0.35</v>
      </c>
      <c r="F136" s="28">
        <f>+G136*0.7</f>
        <v>0.24499999999999997</v>
      </c>
      <c r="G136" s="28">
        <f t="shared" si="0"/>
        <v>0.35</v>
      </c>
      <c r="H136" s="21" t="s">
        <v>205</v>
      </c>
      <c r="I136" s="21" t="s">
        <v>523</v>
      </c>
      <c r="J136" s="21"/>
      <c r="K136" s="21"/>
      <c r="L136" s="21" t="s">
        <v>421</v>
      </c>
      <c r="M136" s="21"/>
      <c r="N136" s="3" t="s">
        <v>422</v>
      </c>
    </row>
    <row r="137" spans="1:14" s="11" customFormat="1" ht="63">
      <c r="A137" s="21">
        <v>110</v>
      </c>
      <c r="B137" s="21" t="s">
        <v>255</v>
      </c>
      <c r="C137" s="3" t="s">
        <v>13</v>
      </c>
      <c r="D137" s="21" t="s">
        <v>480</v>
      </c>
      <c r="E137" s="28">
        <v>1.3283</v>
      </c>
      <c r="F137" s="28">
        <v>1.03</v>
      </c>
      <c r="G137" s="28">
        <f>E137</f>
        <v>1.3283</v>
      </c>
      <c r="H137" s="21" t="s">
        <v>522</v>
      </c>
      <c r="I137" s="21" t="s">
        <v>521</v>
      </c>
      <c r="J137" s="21"/>
      <c r="K137" s="21"/>
      <c r="L137" s="21" t="s">
        <v>421</v>
      </c>
      <c r="M137" s="21"/>
      <c r="N137" s="3" t="s">
        <v>422</v>
      </c>
    </row>
    <row r="138" spans="1:14" ht="94.5">
      <c r="A138" s="21">
        <v>111</v>
      </c>
      <c r="B138" s="21" t="s">
        <v>520</v>
      </c>
      <c r="C138" s="3" t="s">
        <v>13</v>
      </c>
      <c r="D138" s="21" t="s">
        <v>480</v>
      </c>
      <c r="E138" s="28">
        <f>2066.38/10000</f>
        <v>0.20663800000000002</v>
      </c>
      <c r="F138" s="28">
        <f>+E138</f>
        <v>0.20663800000000002</v>
      </c>
      <c r="G138" s="28">
        <f>+F138</f>
        <v>0.20663800000000002</v>
      </c>
      <c r="H138" s="21" t="s">
        <v>519</v>
      </c>
      <c r="I138" s="21" t="s">
        <v>518</v>
      </c>
      <c r="J138" s="21"/>
      <c r="K138" s="21"/>
      <c r="L138" s="21" t="s">
        <v>421</v>
      </c>
      <c r="M138" s="21"/>
      <c r="N138" s="21" t="s">
        <v>424</v>
      </c>
    </row>
    <row r="139" spans="1:14" ht="78.75">
      <c r="A139" s="21">
        <v>112</v>
      </c>
      <c r="B139" s="21" t="s">
        <v>517</v>
      </c>
      <c r="C139" s="3" t="s">
        <v>13</v>
      </c>
      <c r="D139" s="21" t="s">
        <v>480</v>
      </c>
      <c r="E139" s="28">
        <v>1.806</v>
      </c>
      <c r="F139" s="28"/>
      <c r="G139" s="28">
        <f>+E139</f>
        <v>1.806</v>
      </c>
      <c r="H139" s="21" t="s">
        <v>516</v>
      </c>
      <c r="I139" s="21" t="s">
        <v>515</v>
      </c>
      <c r="J139" s="21"/>
      <c r="K139" s="21" t="s">
        <v>421</v>
      </c>
      <c r="L139" s="21"/>
      <c r="M139" s="21"/>
      <c r="N139" s="3" t="s">
        <v>422</v>
      </c>
    </row>
    <row r="140" spans="1:14" ht="63">
      <c r="A140" s="21">
        <v>113</v>
      </c>
      <c r="B140" s="21" t="s">
        <v>514</v>
      </c>
      <c r="C140" s="21" t="s">
        <v>7</v>
      </c>
      <c r="D140" s="21" t="s">
        <v>480</v>
      </c>
      <c r="E140" s="28">
        <v>0.05</v>
      </c>
      <c r="F140" s="28"/>
      <c r="G140" s="28">
        <f>+E140</f>
        <v>0.05</v>
      </c>
      <c r="H140" s="21" t="s">
        <v>50</v>
      </c>
      <c r="I140" s="21" t="s">
        <v>513</v>
      </c>
      <c r="J140" s="21"/>
      <c r="K140" s="21"/>
      <c r="L140" s="21" t="s">
        <v>421</v>
      </c>
      <c r="M140" s="21"/>
      <c r="N140" s="21" t="s">
        <v>424</v>
      </c>
    </row>
    <row r="141" spans="1:14" ht="78.75">
      <c r="A141" s="21">
        <v>114</v>
      </c>
      <c r="B141" s="21" t="s">
        <v>512</v>
      </c>
      <c r="C141" s="3" t="s">
        <v>13</v>
      </c>
      <c r="D141" s="21" t="s">
        <v>480</v>
      </c>
      <c r="E141" s="28">
        <v>1.92</v>
      </c>
      <c r="F141" s="28">
        <v>1.6</v>
      </c>
      <c r="G141" s="28">
        <f>E141</f>
        <v>1.92</v>
      </c>
      <c r="H141" s="21" t="s">
        <v>17</v>
      </c>
      <c r="I141" s="21" t="s">
        <v>511</v>
      </c>
      <c r="J141" s="21"/>
      <c r="K141" s="21" t="s">
        <v>421</v>
      </c>
      <c r="L141" s="21"/>
      <c r="M141" s="21"/>
      <c r="N141" s="3" t="s">
        <v>422</v>
      </c>
    </row>
    <row r="142" spans="1:14" ht="78.75">
      <c r="A142" s="21">
        <v>115</v>
      </c>
      <c r="B142" s="21" t="s">
        <v>510</v>
      </c>
      <c r="C142" s="3" t="s">
        <v>13</v>
      </c>
      <c r="D142" s="21" t="s">
        <v>14</v>
      </c>
      <c r="E142" s="28">
        <v>0.01</v>
      </c>
      <c r="F142" s="28"/>
      <c r="G142" s="28">
        <f>E142</f>
        <v>0.01</v>
      </c>
      <c r="H142" s="21" t="s">
        <v>509</v>
      </c>
      <c r="I142" s="21" t="s">
        <v>508</v>
      </c>
      <c r="J142" s="21"/>
      <c r="K142" s="21"/>
      <c r="L142" s="21"/>
      <c r="M142" s="21" t="s">
        <v>421</v>
      </c>
      <c r="N142" s="21" t="s">
        <v>424</v>
      </c>
    </row>
    <row r="143" spans="1:14" ht="47.25">
      <c r="A143" s="21">
        <v>116</v>
      </c>
      <c r="B143" s="21" t="s">
        <v>507</v>
      </c>
      <c r="C143" s="21" t="s">
        <v>6</v>
      </c>
      <c r="D143" s="21" t="s">
        <v>480</v>
      </c>
      <c r="E143" s="28">
        <v>0.7</v>
      </c>
      <c r="F143" s="28">
        <v>0.7</v>
      </c>
      <c r="G143" s="28">
        <f>+F143</f>
        <v>0.7</v>
      </c>
      <c r="H143" s="3" t="s">
        <v>506</v>
      </c>
      <c r="I143" s="21" t="s">
        <v>505</v>
      </c>
      <c r="J143" s="21"/>
      <c r="K143" s="21" t="s">
        <v>421</v>
      </c>
      <c r="L143" s="21"/>
      <c r="M143" s="21"/>
      <c r="N143" s="3" t="s">
        <v>422</v>
      </c>
    </row>
    <row r="144" spans="1:14" ht="78.75">
      <c r="A144" s="21">
        <v>117</v>
      </c>
      <c r="B144" s="21" t="s">
        <v>504</v>
      </c>
      <c r="C144" s="21" t="s">
        <v>503</v>
      </c>
      <c r="D144" s="21" t="s">
        <v>480</v>
      </c>
      <c r="E144" s="28">
        <f>95.68/10000</f>
        <v>0.009568</v>
      </c>
      <c r="F144" s="28">
        <f>0.6*E144</f>
        <v>0.0057408</v>
      </c>
      <c r="G144" s="28">
        <f>+E144</f>
        <v>0.009568</v>
      </c>
      <c r="H144" s="21" t="s">
        <v>502</v>
      </c>
      <c r="I144" s="21" t="s">
        <v>501</v>
      </c>
      <c r="J144" s="21" t="s">
        <v>421</v>
      </c>
      <c r="K144" s="21"/>
      <c r="L144" s="21"/>
      <c r="M144" s="21"/>
      <c r="N144" s="3" t="s">
        <v>422</v>
      </c>
    </row>
    <row r="145" spans="1:14" s="26" customFormat="1" ht="15.75">
      <c r="A145" s="131" t="s">
        <v>400</v>
      </c>
      <c r="B145" s="132"/>
      <c r="C145" s="23"/>
      <c r="D145" s="23"/>
      <c r="E145" s="30">
        <f>SUM(E128:E144)</f>
        <v>60.302006000000006</v>
      </c>
      <c r="F145" s="30">
        <f>SUM(F128:F144)</f>
        <v>34.3358788</v>
      </c>
      <c r="G145" s="30">
        <f>SUM(G128:G144)</f>
        <v>60.302006000000006</v>
      </c>
      <c r="H145" s="23"/>
      <c r="I145" s="23"/>
      <c r="J145" s="23">
        <f>COUNTA(J128:J144)</f>
        <v>8</v>
      </c>
      <c r="K145" s="23">
        <f>COUNTA(K128:K144)</f>
        <v>3</v>
      </c>
      <c r="L145" s="23">
        <f>COUNTA(L128:L144)</f>
        <v>4</v>
      </c>
      <c r="M145" s="23">
        <f>COUNTA(M128:M144)</f>
        <v>2</v>
      </c>
      <c r="N145" s="23"/>
    </row>
    <row r="146" spans="1:14" s="26" customFormat="1" ht="15.75">
      <c r="A146" s="131" t="s">
        <v>400</v>
      </c>
      <c r="B146" s="132"/>
      <c r="C146" s="23"/>
      <c r="D146" s="23"/>
      <c r="E146" s="30"/>
      <c r="F146" s="30"/>
      <c r="G146" s="30"/>
      <c r="H146" s="23"/>
      <c r="I146" s="23"/>
      <c r="J146" s="30">
        <f>E144+E135+E134+E133+E132+E131+E130+E129</f>
        <v>35.191068</v>
      </c>
      <c r="K146" s="30">
        <f>E143+E141+E139</f>
        <v>4.426</v>
      </c>
      <c r="L146" s="30">
        <f>E140+E138+E137+E136</f>
        <v>1.9349380000000003</v>
      </c>
      <c r="M146" s="30">
        <f>E128+E142</f>
        <v>18.75</v>
      </c>
      <c r="N146" s="30">
        <f>SUM(J146:M146)</f>
        <v>60.302006000000006</v>
      </c>
    </row>
    <row r="147" spans="1:14" s="26" customFormat="1" ht="15.75">
      <c r="A147" s="124" t="s">
        <v>500</v>
      </c>
      <c r="B147" s="124"/>
      <c r="C147" s="124"/>
      <c r="D147" s="124"/>
      <c r="E147" s="124"/>
      <c r="F147" s="124"/>
      <c r="G147" s="124"/>
      <c r="H147" s="124"/>
      <c r="I147" s="124"/>
      <c r="J147" s="124"/>
      <c r="K147" s="124"/>
      <c r="L147" s="124"/>
      <c r="M147" s="124"/>
      <c r="N147" s="124"/>
    </row>
    <row r="148" spans="1:14" s="10" customFormat="1" ht="78.75">
      <c r="A148" s="21">
        <v>118</v>
      </c>
      <c r="B148" s="21" t="s">
        <v>292</v>
      </c>
      <c r="C148" s="21" t="s">
        <v>128</v>
      </c>
      <c r="D148" s="21" t="s">
        <v>134</v>
      </c>
      <c r="E148" s="28">
        <v>4.02</v>
      </c>
      <c r="F148" s="28">
        <v>3.2159999999999997</v>
      </c>
      <c r="G148" s="28">
        <f aca="true" t="shared" si="1" ref="G148:G156">+E148</f>
        <v>4.02</v>
      </c>
      <c r="H148" s="21" t="s">
        <v>167</v>
      </c>
      <c r="I148" s="21" t="s">
        <v>499</v>
      </c>
      <c r="J148" s="21"/>
      <c r="K148" s="21" t="s">
        <v>421</v>
      </c>
      <c r="L148" s="21"/>
      <c r="M148" s="21"/>
      <c r="N148" s="3" t="s">
        <v>422</v>
      </c>
    </row>
    <row r="149" spans="1:14" s="10" customFormat="1" ht="78.75">
      <c r="A149" s="21">
        <v>119</v>
      </c>
      <c r="B149" s="21" t="s">
        <v>293</v>
      </c>
      <c r="C149" s="21" t="s">
        <v>128</v>
      </c>
      <c r="D149" s="21" t="s">
        <v>134</v>
      </c>
      <c r="E149" s="28">
        <v>4.3972</v>
      </c>
      <c r="F149" s="28">
        <v>3.51776</v>
      </c>
      <c r="G149" s="28">
        <f t="shared" si="1"/>
        <v>4.3972</v>
      </c>
      <c r="H149" s="21" t="s">
        <v>167</v>
      </c>
      <c r="I149" s="21" t="s">
        <v>498</v>
      </c>
      <c r="J149" s="21"/>
      <c r="K149" s="21" t="s">
        <v>421</v>
      </c>
      <c r="L149" s="21"/>
      <c r="M149" s="21"/>
      <c r="N149" s="3" t="s">
        <v>422</v>
      </c>
    </row>
    <row r="150" spans="1:14" ht="63">
      <c r="A150" s="49">
        <v>120</v>
      </c>
      <c r="B150" s="49" t="s">
        <v>295</v>
      </c>
      <c r="C150" s="49" t="s">
        <v>128</v>
      </c>
      <c r="D150" s="49" t="s">
        <v>134</v>
      </c>
      <c r="E150" s="50">
        <v>4.4731</v>
      </c>
      <c r="F150" s="50">
        <v>3.57848</v>
      </c>
      <c r="G150" s="50">
        <f t="shared" si="1"/>
        <v>4.4731</v>
      </c>
      <c r="H150" s="49" t="s">
        <v>167</v>
      </c>
      <c r="I150" s="49" t="s">
        <v>497</v>
      </c>
      <c r="J150" s="49"/>
      <c r="K150" s="49"/>
      <c r="L150" s="49" t="s">
        <v>421</v>
      </c>
      <c r="M150" s="49"/>
      <c r="N150" s="54" t="s">
        <v>422</v>
      </c>
    </row>
    <row r="151" spans="1:14" s="10" customFormat="1" ht="78.75">
      <c r="A151" s="21">
        <v>121</v>
      </c>
      <c r="B151" s="21" t="s">
        <v>294</v>
      </c>
      <c r="C151" s="21" t="s">
        <v>128</v>
      </c>
      <c r="D151" s="21" t="s">
        <v>134</v>
      </c>
      <c r="E151" s="28">
        <v>3.3</v>
      </c>
      <c r="F151" s="28">
        <v>2.64</v>
      </c>
      <c r="G151" s="28">
        <f t="shared" si="1"/>
        <v>3.3</v>
      </c>
      <c r="H151" s="21" t="s">
        <v>35</v>
      </c>
      <c r="I151" s="21" t="s">
        <v>496</v>
      </c>
      <c r="J151" s="21"/>
      <c r="K151" s="21" t="s">
        <v>421</v>
      </c>
      <c r="L151" s="21"/>
      <c r="M151" s="21"/>
      <c r="N151" s="3" t="s">
        <v>422</v>
      </c>
    </row>
    <row r="152" spans="1:14" s="10" customFormat="1" ht="78.75">
      <c r="A152" s="21">
        <v>122</v>
      </c>
      <c r="B152" s="21" t="s">
        <v>296</v>
      </c>
      <c r="C152" s="21" t="s">
        <v>3</v>
      </c>
      <c r="D152" s="21" t="s">
        <v>134</v>
      </c>
      <c r="E152" s="28">
        <v>0.84</v>
      </c>
      <c r="F152" s="28">
        <v>0.672</v>
      </c>
      <c r="G152" s="28">
        <f t="shared" si="1"/>
        <v>0.84</v>
      </c>
      <c r="H152" s="21" t="s">
        <v>25</v>
      </c>
      <c r="I152" s="21" t="s">
        <v>495</v>
      </c>
      <c r="J152" s="21"/>
      <c r="K152" s="21" t="s">
        <v>421</v>
      </c>
      <c r="L152" s="21"/>
      <c r="M152" s="21"/>
      <c r="N152" s="3" t="s">
        <v>422</v>
      </c>
    </row>
    <row r="153" spans="1:14" s="10" customFormat="1" ht="63">
      <c r="A153" s="21">
        <v>123</v>
      </c>
      <c r="B153" s="21" t="s">
        <v>297</v>
      </c>
      <c r="C153" s="21" t="s">
        <v>3</v>
      </c>
      <c r="D153" s="21" t="s">
        <v>134</v>
      </c>
      <c r="E153" s="28">
        <v>0.46</v>
      </c>
      <c r="F153" s="28">
        <v>0.36800000000000005</v>
      </c>
      <c r="G153" s="28">
        <f t="shared" si="1"/>
        <v>0.46</v>
      </c>
      <c r="H153" s="21" t="s">
        <v>298</v>
      </c>
      <c r="I153" s="21" t="s">
        <v>494</v>
      </c>
      <c r="J153" s="21"/>
      <c r="K153" s="21" t="s">
        <v>421</v>
      </c>
      <c r="L153" s="21"/>
      <c r="M153" s="21"/>
      <c r="N153" s="3" t="s">
        <v>422</v>
      </c>
    </row>
    <row r="154" spans="1:14" s="11" customFormat="1" ht="63">
      <c r="A154" s="21">
        <v>124</v>
      </c>
      <c r="B154" s="21" t="s">
        <v>306</v>
      </c>
      <c r="C154" s="21" t="s">
        <v>3</v>
      </c>
      <c r="D154" s="21" t="s">
        <v>134</v>
      </c>
      <c r="E154" s="28">
        <v>3.815</v>
      </c>
      <c r="F154" s="28">
        <v>3.052</v>
      </c>
      <c r="G154" s="28">
        <f t="shared" si="1"/>
        <v>3.815</v>
      </c>
      <c r="H154" s="21" t="s">
        <v>304</v>
      </c>
      <c r="I154" s="21" t="s">
        <v>493</v>
      </c>
      <c r="J154" s="21"/>
      <c r="K154" s="21"/>
      <c r="L154" s="21" t="s">
        <v>421</v>
      </c>
      <c r="M154" s="21"/>
      <c r="N154" s="3" t="s">
        <v>422</v>
      </c>
    </row>
    <row r="155" spans="1:14" s="11" customFormat="1" ht="63">
      <c r="A155" s="21">
        <v>125</v>
      </c>
      <c r="B155" s="21" t="s">
        <v>308</v>
      </c>
      <c r="C155" s="21" t="s">
        <v>3</v>
      </c>
      <c r="D155" s="21" t="s">
        <v>134</v>
      </c>
      <c r="E155" s="28">
        <v>3.66</v>
      </c>
      <c r="F155" s="28">
        <v>2.9280000000000004</v>
      </c>
      <c r="G155" s="28">
        <f t="shared" si="1"/>
        <v>3.66</v>
      </c>
      <c r="H155" s="21" t="s">
        <v>35</v>
      </c>
      <c r="I155" s="21" t="s">
        <v>492</v>
      </c>
      <c r="J155" s="21"/>
      <c r="K155" s="21" t="s">
        <v>421</v>
      </c>
      <c r="L155" s="21"/>
      <c r="M155" s="21"/>
      <c r="N155" s="3" t="s">
        <v>422</v>
      </c>
    </row>
    <row r="156" spans="1:14" s="10" customFormat="1" ht="47.25">
      <c r="A156" s="21">
        <v>126</v>
      </c>
      <c r="B156" s="21" t="s">
        <v>491</v>
      </c>
      <c r="C156" s="21" t="s">
        <v>4</v>
      </c>
      <c r="D156" s="21" t="str">
        <f>D39</f>
        <v>Ban QLDA đầu tư xây dựng</v>
      </c>
      <c r="E156" s="28">
        <v>1.3</v>
      </c>
      <c r="F156" s="28">
        <f>800/10000</f>
        <v>0.08</v>
      </c>
      <c r="G156" s="28">
        <f t="shared" si="1"/>
        <v>1.3</v>
      </c>
      <c r="H156" s="21" t="s">
        <v>20</v>
      </c>
      <c r="I156" s="21" t="s">
        <v>490</v>
      </c>
      <c r="J156" s="21" t="s">
        <v>421</v>
      </c>
      <c r="K156" s="21"/>
      <c r="L156" s="21"/>
      <c r="M156" s="21"/>
      <c r="N156" s="3" t="s">
        <v>422</v>
      </c>
    </row>
    <row r="157" spans="1:14" ht="63">
      <c r="A157" s="21">
        <v>127</v>
      </c>
      <c r="B157" s="21" t="s">
        <v>489</v>
      </c>
      <c r="C157" s="3" t="s">
        <v>7</v>
      </c>
      <c r="D157" s="21" t="s">
        <v>480</v>
      </c>
      <c r="E157" s="28">
        <v>6.67</v>
      </c>
      <c r="F157" s="28"/>
      <c r="G157" s="28">
        <f>E157</f>
        <v>6.67</v>
      </c>
      <c r="H157" s="21" t="s">
        <v>488</v>
      </c>
      <c r="I157" s="21" t="s">
        <v>487</v>
      </c>
      <c r="J157" s="21"/>
      <c r="K157" s="21" t="s">
        <v>421</v>
      </c>
      <c r="L157" s="21"/>
      <c r="M157" s="21"/>
      <c r="N157" s="3" t="s">
        <v>422</v>
      </c>
    </row>
    <row r="158" spans="1:14" ht="63">
      <c r="A158" s="21">
        <v>128</v>
      </c>
      <c r="B158" s="21" t="s">
        <v>486</v>
      </c>
      <c r="C158" s="3" t="s">
        <v>13</v>
      </c>
      <c r="D158" s="21" t="s">
        <v>480</v>
      </c>
      <c r="E158" s="28">
        <v>0.6</v>
      </c>
      <c r="F158" s="28"/>
      <c r="G158" s="28">
        <f>E158</f>
        <v>0.6</v>
      </c>
      <c r="H158" s="21" t="s">
        <v>330</v>
      </c>
      <c r="I158" s="21" t="s">
        <v>485</v>
      </c>
      <c r="J158" s="21"/>
      <c r="K158" s="21"/>
      <c r="L158" s="21" t="s">
        <v>421</v>
      </c>
      <c r="M158" s="21"/>
      <c r="N158" s="3" t="s">
        <v>422</v>
      </c>
    </row>
    <row r="159" spans="1:14" ht="110.25">
      <c r="A159" s="21">
        <v>129</v>
      </c>
      <c r="B159" s="21" t="s">
        <v>484</v>
      </c>
      <c r="C159" s="21" t="s">
        <v>7</v>
      </c>
      <c r="D159" s="21" t="s">
        <v>480</v>
      </c>
      <c r="E159" s="28">
        <f>5412/10000</f>
        <v>0.5412</v>
      </c>
      <c r="F159" s="28"/>
      <c r="G159" s="28">
        <f>+E159</f>
        <v>0.5412</v>
      </c>
      <c r="H159" s="21" t="s">
        <v>483</v>
      </c>
      <c r="I159" s="21" t="s">
        <v>482</v>
      </c>
      <c r="J159" s="21"/>
      <c r="K159" s="21"/>
      <c r="L159" s="21" t="s">
        <v>421</v>
      </c>
      <c r="M159" s="21"/>
      <c r="N159" s="3" t="s">
        <v>422</v>
      </c>
    </row>
    <row r="160" spans="1:14" ht="78.75">
      <c r="A160" s="21">
        <v>130</v>
      </c>
      <c r="B160" s="21" t="s">
        <v>481</v>
      </c>
      <c r="C160" s="3" t="s">
        <v>13</v>
      </c>
      <c r="D160" s="21" t="s">
        <v>480</v>
      </c>
      <c r="E160" s="28">
        <f>(3043*6+2400)/10^4</f>
        <v>2.0658</v>
      </c>
      <c r="F160" s="28"/>
      <c r="G160" s="28">
        <f>E160</f>
        <v>2.0658</v>
      </c>
      <c r="H160" s="21" t="s">
        <v>45</v>
      </c>
      <c r="I160" s="21" t="s">
        <v>479</v>
      </c>
      <c r="J160" s="21"/>
      <c r="K160" s="21"/>
      <c r="L160" s="21" t="s">
        <v>421</v>
      </c>
      <c r="M160" s="21"/>
      <c r="N160" s="3" t="s">
        <v>422</v>
      </c>
    </row>
    <row r="161" spans="1:14" ht="63">
      <c r="A161" s="21">
        <v>131</v>
      </c>
      <c r="B161" s="21" t="s">
        <v>478</v>
      </c>
      <c r="C161" s="21" t="s">
        <v>4</v>
      </c>
      <c r="D161" s="21" t="s">
        <v>334</v>
      </c>
      <c r="E161" s="28">
        <v>1.5</v>
      </c>
      <c r="F161" s="28"/>
      <c r="G161" s="28">
        <v>1.5</v>
      </c>
      <c r="H161" s="21" t="s">
        <v>18</v>
      </c>
      <c r="I161" s="21" t="s">
        <v>477</v>
      </c>
      <c r="J161" s="21"/>
      <c r="K161" s="21"/>
      <c r="L161" s="21" t="s">
        <v>421</v>
      </c>
      <c r="M161" s="21"/>
      <c r="N161" s="3" t="s">
        <v>422</v>
      </c>
    </row>
    <row r="162" spans="1:14" ht="47.25">
      <c r="A162" s="21">
        <v>132</v>
      </c>
      <c r="B162" s="21" t="s">
        <v>476</v>
      </c>
      <c r="C162" s="21" t="s">
        <v>257</v>
      </c>
      <c r="D162" s="21" t="s">
        <v>334</v>
      </c>
      <c r="E162" s="28">
        <v>0.452</v>
      </c>
      <c r="F162" s="28"/>
      <c r="G162" s="28">
        <v>0.452</v>
      </c>
      <c r="H162" s="21" t="s">
        <v>475</v>
      </c>
      <c r="I162" s="21" t="s">
        <v>474</v>
      </c>
      <c r="J162" s="21"/>
      <c r="K162" s="21"/>
      <c r="L162" s="21" t="s">
        <v>421</v>
      </c>
      <c r="M162" s="21"/>
      <c r="N162" s="3" t="s">
        <v>422</v>
      </c>
    </row>
    <row r="163" spans="1:14" ht="78.75">
      <c r="A163" s="21">
        <v>133</v>
      </c>
      <c r="B163" s="21" t="s">
        <v>473</v>
      </c>
      <c r="C163" s="21" t="s">
        <v>7</v>
      </c>
      <c r="D163" s="21" t="s">
        <v>334</v>
      </c>
      <c r="E163" s="28">
        <f>1144.7/10000</f>
        <v>0.11447</v>
      </c>
      <c r="F163" s="28"/>
      <c r="G163" s="28">
        <v>0.11</v>
      </c>
      <c r="H163" s="21" t="s">
        <v>20</v>
      </c>
      <c r="I163" s="21" t="s">
        <v>472</v>
      </c>
      <c r="J163" s="21"/>
      <c r="K163" s="21"/>
      <c r="L163" s="21" t="s">
        <v>421</v>
      </c>
      <c r="M163" s="21"/>
      <c r="N163" s="21" t="s">
        <v>424</v>
      </c>
    </row>
    <row r="164" spans="1:14" ht="47.25">
      <c r="A164" s="21">
        <v>134</v>
      </c>
      <c r="B164" s="21" t="s">
        <v>471</v>
      </c>
      <c r="C164" s="21" t="s">
        <v>7</v>
      </c>
      <c r="D164" s="21" t="s">
        <v>334</v>
      </c>
      <c r="E164" s="28">
        <f>294860/10000</f>
        <v>29.486</v>
      </c>
      <c r="F164" s="28"/>
      <c r="G164" s="28">
        <f aca="true" t="shared" si="2" ref="G164:G169">E164</f>
        <v>29.486</v>
      </c>
      <c r="H164" s="21" t="s">
        <v>470</v>
      </c>
      <c r="I164" s="21" t="s">
        <v>469</v>
      </c>
      <c r="J164" s="21"/>
      <c r="K164" s="21"/>
      <c r="L164" s="21" t="s">
        <v>421</v>
      </c>
      <c r="M164" s="21"/>
      <c r="N164" s="21" t="s">
        <v>424</v>
      </c>
    </row>
    <row r="165" spans="1:14" ht="63">
      <c r="A165" s="21">
        <v>135</v>
      </c>
      <c r="B165" s="21" t="s">
        <v>468</v>
      </c>
      <c r="C165" s="21" t="s">
        <v>7</v>
      </c>
      <c r="D165" s="21" t="s">
        <v>334</v>
      </c>
      <c r="E165" s="28">
        <f>2317/10000</f>
        <v>0.2317</v>
      </c>
      <c r="F165" s="28"/>
      <c r="G165" s="28">
        <f t="shared" si="2"/>
        <v>0.2317</v>
      </c>
      <c r="H165" s="21" t="s">
        <v>20</v>
      </c>
      <c r="I165" s="21" t="s">
        <v>467</v>
      </c>
      <c r="J165" s="21"/>
      <c r="K165" s="21"/>
      <c r="L165" s="21" t="s">
        <v>421</v>
      </c>
      <c r="M165" s="21"/>
      <c r="N165" s="21" t="s">
        <v>424</v>
      </c>
    </row>
    <row r="166" spans="1:14" ht="63">
      <c r="A166" s="21">
        <v>136</v>
      </c>
      <c r="B166" s="21" t="s">
        <v>466</v>
      </c>
      <c r="C166" s="21" t="s">
        <v>7</v>
      </c>
      <c r="D166" s="21" t="s">
        <v>334</v>
      </c>
      <c r="E166" s="28">
        <f>3419/10000</f>
        <v>0.3419</v>
      </c>
      <c r="F166" s="28"/>
      <c r="G166" s="28">
        <f t="shared" si="2"/>
        <v>0.3419</v>
      </c>
      <c r="H166" s="21" t="s">
        <v>18</v>
      </c>
      <c r="I166" s="21" t="s">
        <v>463</v>
      </c>
      <c r="J166" s="21"/>
      <c r="K166" s="21"/>
      <c r="L166" s="21" t="s">
        <v>421</v>
      </c>
      <c r="M166" s="21"/>
      <c r="N166" s="21" t="s">
        <v>424</v>
      </c>
    </row>
    <row r="167" spans="1:14" ht="63">
      <c r="A167" s="21">
        <v>137</v>
      </c>
      <c r="B167" s="21" t="s">
        <v>465</v>
      </c>
      <c r="C167" s="21" t="s">
        <v>7</v>
      </c>
      <c r="D167" s="21" t="s">
        <v>334</v>
      </c>
      <c r="E167" s="28">
        <f>13183/10000</f>
        <v>1.3183</v>
      </c>
      <c r="F167" s="28"/>
      <c r="G167" s="28">
        <f t="shared" si="2"/>
        <v>1.3183</v>
      </c>
      <c r="H167" s="21" t="s">
        <v>260</v>
      </c>
      <c r="I167" s="21" t="s">
        <v>463</v>
      </c>
      <c r="J167" s="21"/>
      <c r="K167" s="21"/>
      <c r="L167" s="21" t="s">
        <v>421</v>
      </c>
      <c r="M167" s="21"/>
      <c r="N167" s="21" t="s">
        <v>424</v>
      </c>
    </row>
    <row r="168" spans="1:14" ht="63">
      <c r="A168" s="21">
        <v>138</v>
      </c>
      <c r="B168" s="21" t="s">
        <v>464</v>
      </c>
      <c r="C168" s="21" t="s">
        <v>7</v>
      </c>
      <c r="D168" s="21" t="s">
        <v>334</v>
      </c>
      <c r="E168" s="28">
        <f>12318/10000</f>
        <v>1.2318</v>
      </c>
      <c r="F168" s="28"/>
      <c r="G168" s="28">
        <f t="shared" si="2"/>
        <v>1.2318</v>
      </c>
      <c r="H168" s="21" t="s">
        <v>45</v>
      </c>
      <c r="I168" s="21" t="s">
        <v>463</v>
      </c>
      <c r="J168" s="21"/>
      <c r="K168" s="21"/>
      <c r="L168" s="21" t="s">
        <v>421</v>
      </c>
      <c r="M168" s="21"/>
      <c r="N168" s="21" t="s">
        <v>424</v>
      </c>
    </row>
    <row r="169" spans="1:14" ht="78.75">
      <c r="A169" s="21">
        <v>139</v>
      </c>
      <c r="B169" s="21" t="s">
        <v>462</v>
      </c>
      <c r="C169" s="21" t="s">
        <v>7</v>
      </c>
      <c r="D169" s="21" t="s">
        <v>334</v>
      </c>
      <c r="E169" s="28">
        <f>20427/10000</f>
        <v>2.0427</v>
      </c>
      <c r="F169" s="28"/>
      <c r="G169" s="28">
        <f t="shared" si="2"/>
        <v>2.0427</v>
      </c>
      <c r="H169" s="21" t="s">
        <v>45</v>
      </c>
      <c r="I169" s="21" t="s">
        <v>461</v>
      </c>
      <c r="J169" s="21"/>
      <c r="K169" s="21"/>
      <c r="L169" s="21" t="s">
        <v>421</v>
      </c>
      <c r="M169" s="21"/>
      <c r="N169" s="21" t="s">
        <v>424</v>
      </c>
    </row>
    <row r="170" spans="1:14" ht="94.5">
      <c r="A170" s="21">
        <v>140</v>
      </c>
      <c r="B170" s="21" t="s">
        <v>460</v>
      </c>
      <c r="C170" s="21" t="s">
        <v>453</v>
      </c>
      <c r="D170" s="21" t="s">
        <v>334</v>
      </c>
      <c r="E170" s="28">
        <f>18370/10000</f>
        <v>1.837</v>
      </c>
      <c r="F170" s="28"/>
      <c r="G170" s="28">
        <f>18370/10000</f>
        <v>1.837</v>
      </c>
      <c r="H170" s="21" t="s">
        <v>176</v>
      </c>
      <c r="I170" s="21" t="s">
        <v>452</v>
      </c>
      <c r="J170" s="21"/>
      <c r="K170" s="21"/>
      <c r="L170" s="21" t="s">
        <v>421</v>
      </c>
      <c r="M170" s="21"/>
      <c r="N170" s="21" t="s">
        <v>424</v>
      </c>
    </row>
    <row r="171" spans="1:14" ht="94.5">
      <c r="A171" s="21">
        <v>141</v>
      </c>
      <c r="B171" s="21" t="s">
        <v>459</v>
      </c>
      <c r="C171" s="21" t="s">
        <v>453</v>
      </c>
      <c r="D171" s="21" t="s">
        <v>334</v>
      </c>
      <c r="E171" s="28">
        <f>5000/10000</f>
        <v>0.5</v>
      </c>
      <c r="F171" s="28"/>
      <c r="G171" s="28">
        <f>5000/10000</f>
        <v>0.5</v>
      </c>
      <c r="H171" s="21" t="s">
        <v>321</v>
      </c>
      <c r="I171" s="21" t="s">
        <v>452</v>
      </c>
      <c r="J171" s="21"/>
      <c r="K171" s="21"/>
      <c r="L171" s="21" t="s">
        <v>421</v>
      </c>
      <c r="M171" s="21"/>
      <c r="N171" s="21" t="s">
        <v>424</v>
      </c>
    </row>
    <row r="172" spans="1:14" ht="94.5">
      <c r="A172" s="21">
        <v>142</v>
      </c>
      <c r="B172" s="21" t="s">
        <v>458</v>
      </c>
      <c r="C172" s="21" t="s">
        <v>453</v>
      </c>
      <c r="D172" s="21" t="s">
        <v>334</v>
      </c>
      <c r="E172" s="28">
        <f>18995.9/10000</f>
        <v>1.8995900000000001</v>
      </c>
      <c r="F172" s="28"/>
      <c r="G172" s="28">
        <f>18995.9/10000</f>
        <v>1.8995900000000001</v>
      </c>
      <c r="H172" s="21" t="s">
        <v>260</v>
      </c>
      <c r="I172" s="21" t="s">
        <v>452</v>
      </c>
      <c r="J172" s="21"/>
      <c r="K172" s="21"/>
      <c r="L172" s="21" t="s">
        <v>421</v>
      </c>
      <c r="M172" s="21"/>
      <c r="N172" s="21" t="s">
        <v>424</v>
      </c>
    </row>
    <row r="173" spans="1:14" ht="94.5">
      <c r="A173" s="21">
        <v>143</v>
      </c>
      <c r="B173" s="21" t="s">
        <v>457</v>
      </c>
      <c r="C173" s="21" t="s">
        <v>453</v>
      </c>
      <c r="D173" s="21" t="s">
        <v>334</v>
      </c>
      <c r="E173" s="28">
        <f>5588.4/10000</f>
        <v>0.55884</v>
      </c>
      <c r="F173" s="28"/>
      <c r="G173" s="28">
        <f>5588.4/10000</f>
        <v>0.55884</v>
      </c>
      <c r="H173" s="21" t="s">
        <v>45</v>
      </c>
      <c r="I173" s="21" t="s">
        <v>452</v>
      </c>
      <c r="J173" s="21"/>
      <c r="K173" s="21"/>
      <c r="L173" s="21" t="s">
        <v>421</v>
      </c>
      <c r="M173" s="21"/>
      <c r="N173" s="21" t="s">
        <v>424</v>
      </c>
    </row>
    <row r="174" spans="1:14" ht="94.5">
      <c r="A174" s="21">
        <v>144</v>
      </c>
      <c r="B174" s="21" t="s">
        <v>456</v>
      </c>
      <c r="C174" s="21" t="s">
        <v>453</v>
      </c>
      <c r="D174" s="21" t="s">
        <v>334</v>
      </c>
      <c r="E174" s="28">
        <f>10770.1/10000</f>
        <v>1.07701</v>
      </c>
      <c r="F174" s="28"/>
      <c r="G174" s="28">
        <f>10770.1/10000</f>
        <v>1.07701</v>
      </c>
      <c r="H174" s="21" t="s">
        <v>275</v>
      </c>
      <c r="I174" s="21" t="s">
        <v>452</v>
      </c>
      <c r="J174" s="21"/>
      <c r="K174" s="21"/>
      <c r="L174" s="21" t="s">
        <v>421</v>
      </c>
      <c r="M174" s="21"/>
      <c r="N174" s="21" t="s">
        <v>424</v>
      </c>
    </row>
    <row r="175" spans="1:14" ht="94.5">
      <c r="A175" s="21">
        <v>145</v>
      </c>
      <c r="B175" s="21" t="s">
        <v>455</v>
      </c>
      <c r="C175" s="21" t="s">
        <v>453</v>
      </c>
      <c r="D175" s="21" t="s">
        <v>334</v>
      </c>
      <c r="E175" s="28">
        <f>10000/10000</f>
        <v>1</v>
      </c>
      <c r="F175" s="28"/>
      <c r="G175" s="28">
        <f>10000/10000</f>
        <v>1</v>
      </c>
      <c r="H175" s="21" t="s">
        <v>327</v>
      </c>
      <c r="I175" s="21" t="s">
        <v>452</v>
      </c>
      <c r="J175" s="21"/>
      <c r="K175" s="21"/>
      <c r="L175" s="21" t="s">
        <v>421</v>
      </c>
      <c r="M175" s="21"/>
      <c r="N175" s="21" t="s">
        <v>424</v>
      </c>
    </row>
    <row r="176" spans="1:14" ht="94.5">
      <c r="A176" s="21">
        <v>146</v>
      </c>
      <c r="B176" s="21" t="s">
        <v>454</v>
      </c>
      <c r="C176" s="21" t="s">
        <v>453</v>
      </c>
      <c r="D176" s="21" t="s">
        <v>334</v>
      </c>
      <c r="E176" s="28">
        <f>2278.6/10000</f>
        <v>0.22785999999999998</v>
      </c>
      <c r="F176" s="28"/>
      <c r="G176" s="28">
        <f>2278.6/10000</f>
        <v>0.22785999999999998</v>
      </c>
      <c r="H176" s="21" t="s">
        <v>330</v>
      </c>
      <c r="I176" s="21" t="s">
        <v>452</v>
      </c>
      <c r="J176" s="21"/>
      <c r="K176" s="21"/>
      <c r="L176" s="21" t="s">
        <v>421</v>
      </c>
      <c r="M176" s="21"/>
      <c r="N176" s="21" t="s">
        <v>424</v>
      </c>
    </row>
    <row r="177" spans="1:14" s="25" customFormat="1" ht="15.75">
      <c r="A177" s="22"/>
      <c r="B177" s="22" t="s">
        <v>400</v>
      </c>
      <c r="C177" s="22"/>
      <c r="D177" s="22"/>
      <c r="E177" s="29">
        <f>SUM(E148:E176)</f>
        <v>79.96147000000002</v>
      </c>
      <c r="F177" s="29">
        <f>SUM(F148:F176)</f>
        <v>20.05224</v>
      </c>
      <c r="G177" s="29">
        <f>SUM(G148:G176)</f>
        <v>79.95700000000002</v>
      </c>
      <c r="H177" s="22"/>
      <c r="I177" s="22"/>
      <c r="J177" s="29">
        <f>COUNTA(J148:J176)</f>
        <v>1</v>
      </c>
      <c r="K177" s="29">
        <f>COUNTA(K148:K176)</f>
        <v>7</v>
      </c>
      <c r="L177" s="29">
        <f>COUNTA(L148:L176)</f>
        <v>21</v>
      </c>
      <c r="M177" s="29">
        <f>COUNTA(M148:M176)</f>
        <v>0</v>
      </c>
      <c r="N177" s="29"/>
    </row>
    <row r="178" spans="1:14" s="25" customFormat="1" ht="15.75">
      <c r="A178" s="22"/>
      <c r="B178" s="22" t="s">
        <v>400</v>
      </c>
      <c r="C178" s="22"/>
      <c r="D178" s="22"/>
      <c r="E178" s="29"/>
      <c r="F178" s="29"/>
      <c r="G178" s="29"/>
      <c r="H178" s="22"/>
      <c r="I178" s="22"/>
      <c r="J178" s="29">
        <f>E156</f>
        <v>1.3</v>
      </c>
      <c r="K178" s="29">
        <f>E157+E155+E153+E152+E151+E149+E148</f>
        <v>23.347199999999997</v>
      </c>
      <c r="L178" s="29">
        <f>E176+E175+E174+E173+E172+E171+E170+E169+E168+E167+E166+E165+E164+E163+E162+E161+E160+E159+E158+E154+E150</f>
        <v>55.31427000000001</v>
      </c>
      <c r="M178" s="29">
        <v>0</v>
      </c>
      <c r="N178" s="29">
        <f>SUM(J178:L178)</f>
        <v>79.96147</v>
      </c>
    </row>
    <row r="179" spans="1:14" s="25" customFormat="1" ht="15.75">
      <c r="A179" s="124" t="s">
        <v>451</v>
      </c>
      <c r="B179" s="124"/>
      <c r="C179" s="124"/>
      <c r="D179" s="124"/>
      <c r="E179" s="124"/>
      <c r="F179" s="124"/>
      <c r="G179" s="124"/>
      <c r="H179" s="124"/>
      <c r="I179" s="124"/>
      <c r="J179" s="124"/>
      <c r="K179" s="124"/>
      <c r="L179" s="124"/>
      <c r="M179" s="124"/>
      <c r="N179" s="22"/>
    </row>
    <row r="180" spans="1:14" s="9" customFormat="1" ht="63">
      <c r="A180" s="21">
        <v>147</v>
      </c>
      <c r="B180" s="21" t="s">
        <v>450</v>
      </c>
      <c r="C180" s="21" t="s">
        <v>8</v>
      </c>
      <c r="D180" s="21" t="s">
        <v>449</v>
      </c>
      <c r="E180" s="28">
        <v>0.5</v>
      </c>
      <c r="F180" s="28"/>
      <c r="G180" s="28">
        <v>0.5</v>
      </c>
      <c r="H180" s="21" t="s">
        <v>19</v>
      </c>
      <c r="I180" s="21" t="s">
        <v>448</v>
      </c>
      <c r="J180" s="21"/>
      <c r="K180" s="21"/>
      <c r="L180" s="21" t="s">
        <v>421</v>
      </c>
      <c r="M180" s="21"/>
      <c r="N180" s="21" t="s">
        <v>422</v>
      </c>
    </row>
    <row r="181" spans="1:14" s="18" customFormat="1" ht="15.75">
      <c r="A181" s="125" t="s">
        <v>400</v>
      </c>
      <c r="B181" s="125"/>
      <c r="C181" s="22"/>
      <c r="D181" s="22"/>
      <c r="E181" s="29">
        <v>0.5</v>
      </c>
      <c r="F181" s="29"/>
      <c r="G181" s="29">
        <v>0.5</v>
      </c>
      <c r="H181" s="22"/>
      <c r="I181" s="22"/>
      <c r="J181" s="27">
        <v>0</v>
      </c>
      <c r="K181" s="27">
        <v>0</v>
      </c>
      <c r="L181" s="27">
        <v>1</v>
      </c>
      <c r="M181" s="27">
        <v>0</v>
      </c>
      <c r="N181" s="29"/>
    </row>
    <row r="182" spans="1:14" s="18" customFormat="1" ht="15.75">
      <c r="A182" s="125" t="s">
        <v>400</v>
      </c>
      <c r="B182" s="125"/>
      <c r="C182" s="22"/>
      <c r="D182" s="22"/>
      <c r="E182" s="29"/>
      <c r="F182" s="29"/>
      <c r="G182" s="29"/>
      <c r="H182" s="22"/>
      <c r="I182" s="22"/>
      <c r="J182" s="29">
        <v>0</v>
      </c>
      <c r="K182" s="29">
        <v>0</v>
      </c>
      <c r="L182" s="29">
        <v>0.5</v>
      </c>
      <c r="M182" s="29">
        <v>0</v>
      </c>
      <c r="N182" s="29"/>
    </row>
    <row r="183" spans="1:14" s="18" customFormat="1" ht="15.75">
      <c r="A183" s="125" t="s">
        <v>548</v>
      </c>
      <c r="B183" s="125"/>
      <c r="C183" s="22"/>
      <c r="D183" s="22"/>
      <c r="E183" s="29"/>
      <c r="F183" s="29"/>
      <c r="G183" s="29"/>
      <c r="H183" s="22"/>
      <c r="I183" s="22"/>
      <c r="J183" s="29">
        <f aca="true" t="shared" si="3" ref="J183:M184">J181+J177+J145+J124+J120+J112+J86+J73+J54</f>
        <v>46</v>
      </c>
      <c r="K183" s="29">
        <f t="shared" si="3"/>
        <v>22</v>
      </c>
      <c r="L183" s="29">
        <f t="shared" si="3"/>
        <v>60</v>
      </c>
      <c r="M183" s="29">
        <f t="shared" si="3"/>
        <v>19</v>
      </c>
      <c r="N183" s="29"/>
    </row>
    <row r="184" spans="1:14" s="18" customFormat="1" ht="15.75">
      <c r="A184" s="125" t="s">
        <v>549</v>
      </c>
      <c r="B184" s="125"/>
      <c r="C184" s="22"/>
      <c r="D184" s="22"/>
      <c r="E184" s="29">
        <f>E181+E177+E145+E124+E120+E112+E86+E73+E54</f>
        <v>647.551963</v>
      </c>
      <c r="F184" s="29"/>
      <c r="G184" s="29"/>
      <c r="H184" s="22"/>
      <c r="I184" s="22"/>
      <c r="J184" s="29">
        <f t="shared" si="3"/>
        <v>210.548468</v>
      </c>
      <c r="K184" s="29">
        <f t="shared" si="3"/>
        <v>54.5068</v>
      </c>
      <c r="L184" s="29">
        <f t="shared" si="3"/>
        <v>340.7945950000001</v>
      </c>
      <c r="M184" s="29">
        <f t="shared" si="3"/>
        <v>41.7021</v>
      </c>
      <c r="N184" s="29">
        <f>SUM(J184:M184)</f>
        <v>647.5519630000001</v>
      </c>
    </row>
    <row r="185" spans="1:14" ht="15.75">
      <c r="A185" s="6"/>
      <c r="B185" s="6"/>
      <c r="C185" s="6"/>
      <c r="D185" s="6"/>
      <c r="E185" s="31"/>
      <c r="F185" s="31"/>
      <c r="G185" s="31"/>
      <c r="H185" s="6"/>
      <c r="I185" s="6"/>
      <c r="J185" s="6"/>
      <c r="K185" s="6"/>
      <c r="L185" s="6"/>
      <c r="M185" s="6"/>
      <c r="N185" s="6"/>
    </row>
    <row r="187" ht="14.25">
      <c r="J187" s="12">
        <f>J184+K184+M184</f>
        <v>306.75736800000004</v>
      </c>
    </row>
    <row r="188" ht="14.25">
      <c r="J188" s="5">
        <f>J187/N184</f>
        <v>0.4737185361601629</v>
      </c>
    </row>
  </sheetData>
  <sheetProtection/>
  <protectedRanges>
    <protectedRange sqref="E79" name="Range10_6_1_1_1_3_1_1_1_1"/>
    <protectedRange sqref="E79" name="Range10_6_1_1_1_1_2_1_1_2_1"/>
    <protectedRange sqref="G79:H79" name="Range10_6_9_1_1_1_1_1_1_1_1"/>
    <protectedRange sqref="I79" name="Range10_6_9_1_1_6_1_1_1_1"/>
  </protectedRanges>
  <mergeCells count="43">
    <mergeCell ref="A126:N126"/>
    <mergeCell ref="A127:N127"/>
    <mergeCell ref="A147:N147"/>
    <mergeCell ref="A179:M179"/>
    <mergeCell ref="A182:B182"/>
    <mergeCell ref="A184:B184"/>
    <mergeCell ref="A183:B183"/>
    <mergeCell ref="A181:B181"/>
    <mergeCell ref="A145:B145"/>
    <mergeCell ref="A146:B146"/>
    <mergeCell ref="A120:B120"/>
    <mergeCell ref="A121:B121"/>
    <mergeCell ref="B122:I122"/>
    <mergeCell ref="A124:B124"/>
    <mergeCell ref="A125:B125"/>
    <mergeCell ref="A87:B87"/>
    <mergeCell ref="B88:I88"/>
    <mergeCell ref="A112:B112"/>
    <mergeCell ref="A113:B113"/>
    <mergeCell ref="B114:I114"/>
    <mergeCell ref="B115:I115"/>
    <mergeCell ref="B56:I56"/>
    <mergeCell ref="A73:B73"/>
    <mergeCell ref="A74:B74"/>
    <mergeCell ref="B75:I75"/>
    <mergeCell ref="B76:I76"/>
    <mergeCell ref="A86:B86"/>
    <mergeCell ref="N2:N3"/>
    <mergeCell ref="B4:N4"/>
    <mergeCell ref="B5:N5"/>
    <mergeCell ref="B6:N6"/>
    <mergeCell ref="A54:B54"/>
    <mergeCell ref="A55:B55"/>
    <mergeCell ref="A1:N1"/>
    <mergeCell ref="A2:A3"/>
    <mergeCell ref="B2:B3"/>
    <mergeCell ref="C2:C3"/>
    <mergeCell ref="D2:D3"/>
    <mergeCell ref="E2:E3"/>
    <mergeCell ref="F2:G2"/>
    <mergeCell ref="H2:H3"/>
    <mergeCell ref="I2:I3"/>
    <mergeCell ref="J2:M2"/>
  </mergeCells>
  <conditionalFormatting sqref="B58:B59">
    <cfRule type="duplicateValues" priority="16" dxfId="45" stopIfTrue="1">
      <formula>AND(COUNTIF($B$58:$B$59,B58)&gt;1,NOT(ISBLANK(B58)))</formula>
    </cfRule>
  </conditionalFormatting>
  <conditionalFormatting sqref="B72">
    <cfRule type="duplicateValues" priority="15" dxfId="45" stopIfTrue="1">
      <formula>AND(COUNTIF($B$72:$B$72,B72)&gt;1,NOT(ISBLANK(B72)))</formula>
    </cfRule>
  </conditionalFormatting>
  <conditionalFormatting sqref="B95:B100">
    <cfRule type="duplicateValues" priority="14" dxfId="45" stopIfTrue="1">
      <formula>AND(COUNTIF($B$95:$B$100,B95)&gt;1,NOT(ISBLANK(B95)))</formula>
    </cfRule>
  </conditionalFormatting>
  <conditionalFormatting sqref="B119">
    <cfRule type="duplicateValues" priority="13" dxfId="45">
      <formula>AND(COUNTIF($B$119:$B$119,B119)&gt;1,NOT(ISBLANK(B119)))</formula>
    </cfRule>
  </conditionalFormatting>
  <conditionalFormatting sqref="B137">
    <cfRule type="duplicateValues" priority="12" dxfId="45">
      <formula>AND(COUNTIF($B$137:$B$137,B137)&gt;1,NOT(ISBLANK(B137)))</formula>
    </cfRule>
  </conditionalFormatting>
  <conditionalFormatting sqref="B151">
    <cfRule type="duplicateValues" priority="11" dxfId="45" stopIfTrue="1">
      <formula>AND(COUNTIF($B$151:$B$151,B151)&gt;1,NOT(ISBLANK(B151)))</formula>
    </cfRule>
  </conditionalFormatting>
  <conditionalFormatting sqref="B153">
    <cfRule type="duplicateValues" priority="10" dxfId="45" stopIfTrue="1">
      <formula>AND(COUNTIF($B$153:$B$153,B153)&gt;1,NOT(ISBLANK(B153)))</formula>
    </cfRule>
  </conditionalFormatting>
  <conditionalFormatting sqref="B154">
    <cfRule type="duplicateValues" priority="9" dxfId="45" stopIfTrue="1">
      <formula>AND(COUNTIF($B$154:$B$154,B154)&gt;1,NOT(ISBLANK(B154)))</formula>
    </cfRule>
  </conditionalFormatting>
  <conditionalFormatting sqref="B144">
    <cfRule type="duplicateValues" priority="8" dxfId="45">
      <formula>AND(COUNTIF($B$144:$B$144,B144)&gt;1,NOT(ISBLANK(B144)))</formula>
    </cfRule>
  </conditionalFormatting>
  <conditionalFormatting sqref="B158">
    <cfRule type="duplicateValues" priority="7" dxfId="45">
      <formula>AND(COUNTIF($B$158:$B$158,B158)&gt;1,NOT(ISBLANK(B158)))</formula>
    </cfRule>
  </conditionalFormatting>
  <conditionalFormatting sqref="B159">
    <cfRule type="duplicateValues" priority="6" dxfId="45">
      <formula>AND(COUNTIF($B$159:$B$159,B159)&gt;1,NOT(ISBLANK(B159)))</formula>
    </cfRule>
  </conditionalFormatting>
  <conditionalFormatting sqref="B160">
    <cfRule type="duplicateValues" priority="5" dxfId="45">
      <formula>AND(COUNTIF($B$160:$B$160,B160)&gt;1,NOT(ISBLANK(B160)))</formula>
    </cfRule>
  </conditionalFormatting>
  <conditionalFormatting sqref="B66:B68 B60:B64">
    <cfRule type="duplicateValues" priority="17" dxfId="45" stopIfTrue="1">
      <formula>AND(COUNTIF($B$66:$B$68,B60)+COUNTIF($B$60:$B$64,B60)&gt;1,NOT(ISBLANK(B60)))</formula>
    </cfRule>
  </conditionalFormatting>
  <printOptions/>
  <pageMargins left="0.45" right="0.45" top="0.5" bottom="0.25" header="0.3" footer="0.3"/>
  <pageSetup orientation="landscape"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P176"/>
  <sheetViews>
    <sheetView tabSelected="1" zoomScale="70" zoomScaleNormal="70" zoomScalePageLayoutView="0" workbookViewId="0" topLeftCell="A136">
      <selection activeCell="F139" sqref="F139:G139"/>
    </sheetView>
  </sheetViews>
  <sheetFormatPr defaultColWidth="9.00390625" defaultRowHeight="14.25"/>
  <cols>
    <col min="1" max="1" width="5.75390625" style="63" customWidth="1"/>
    <col min="2" max="2" width="27.00390625" style="16" customWidth="1"/>
    <col min="3" max="3" width="9.00390625" style="16" customWidth="1"/>
    <col min="4" max="4" width="17.125" style="16" customWidth="1"/>
    <col min="5" max="5" width="8.875" style="64" customWidth="1"/>
    <col min="6" max="6" width="9.00390625" style="64" customWidth="1"/>
    <col min="7" max="8" width="10.00390625" style="64" customWidth="1"/>
    <col min="9" max="9" width="11.125" style="16" customWidth="1"/>
    <col min="10" max="10" width="45.25390625" style="16" customWidth="1"/>
    <col min="11" max="11" width="13.875" style="16" customWidth="1"/>
    <col min="12" max="12" width="30.25390625" style="94" customWidth="1"/>
    <col min="13" max="16384" width="9.00390625" style="16" customWidth="1"/>
  </cols>
  <sheetData>
    <row r="1" spans="1:11" ht="55.5" customHeight="1">
      <c r="A1" s="135" t="s">
        <v>632</v>
      </c>
      <c r="B1" s="135"/>
      <c r="C1" s="135"/>
      <c r="D1" s="135"/>
      <c r="E1" s="135"/>
      <c r="F1" s="135"/>
      <c r="G1" s="135"/>
      <c r="H1" s="135"/>
      <c r="I1" s="135"/>
      <c r="J1" s="135"/>
      <c r="K1" s="135"/>
    </row>
    <row r="2" spans="1:11" ht="15.75">
      <c r="A2" s="133" t="s">
        <v>226</v>
      </c>
      <c r="B2" s="133" t="s">
        <v>227</v>
      </c>
      <c r="C2" s="133" t="s">
        <v>0</v>
      </c>
      <c r="D2" s="133" t="s">
        <v>228</v>
      </c>
      <c r="E2" s="134" t="s">
        <v>229</v>
      </c>
      <c r="F2" s="134" t="s">
        <v>2</v>
      </c>
      <c r="G2" s="134"/>
      <c r="H2" s="56"/>
      <c r="I2" s="133" t="s">
        <v>230</v>
      </c>
      <c r="J2" s="133" t="s">
        <v>231</v>
      </c>
      <c r="K2" s="133" t="s">
        <v>86</v>
      </c>
    </row>
    <row r="3" spans="1:11" ht="59.25" customHeight="1">
      <c r="A3" s="133"/>
      <c r="B3" s="133"/>
      <c r="C3" s="133"/>
      <c r="D3" s="133"/>
      <c r="E3" s="134"/>
      <c r="F3" s="56" t="s">
        <v>232</v>
      </c>
      <c r="G3" s="56" t="s">
        <v>1</v>
      </c>
      <c r="H3" s="56"/>
      <c r="I3" s="133"/>
      <c r="J3" s="133"/>
      <c r="K3" s="133"/>
    </row>
    <row r="4" spans="1:12" s="17" customFormat="1" ht="15.75">
      <c r="A4" s="57" t="s">
        <v>233</v>
      </c>
      <c r="B4" s="136" t="s">
        <v>550</v>
      </c>
      <c r="C4" s="136"/>
      <c r="D4" s="136"/>
      <c r="E4" s="136"/>
      <c r="F4" s="136"/>
      <c r="G4" s="136"/>
      <c r="H4" s="136"/>
      <c r="I4" s="136"/>
      <c r="J4" s="136"/>
      <c r="K4" s="136"/>
      <c r="L4" s="95"/>
    </row>
    <row r="5" spans="1:12" s="17" customFormat="1" ht="15.75">
      <c r="A5" s="57" t="s">
        <v>234</v>
      </c>
      <c r="B5" s="136" t="s">
        <v>359</v>
      </c>
      <c r="C5" s="136"/>
      <c r="D5" s="136"/>
      <c r="E5" s="136"/>
      <c r="F5" s="136"/>
      <c r="G5" s="136"/>
      <c r="H5" s="136"/>
      <c r="I5" s="136"/>
      <c r="J5" s="136"/>
      <c r="K5" s="136"/>
      <c r="L5" s="95"/>
    </row>
    <row r="6" spans="1:12" s="17" customFormat="1" ht="15.75">
      <c r="A6" s="57" t="s">
        <v>235</v>
      </c>
      <c r="B6" s="136" t="s">
        <v>360</v>
      </c>
      <c r="C6" s="136"/>
      <c r="D6" s="136"/>
      <c r="E6" s="136"/>
      <c r="F6" s="136"/>
      <c r="G6" s="136"/>
      <c r="H6" s="136"/>
      <c r="I6" s="136"/>
      <c r="J6" s="136"/>
      <c r="K6" s="136"/>
      <c r="L6" s="95"/>
    </row>
    <row r="7" spans="1:12" s="65" customFormat="1" ht="78.75">
      <c r="A7" s="85">
        <v>1</v>
      </c>
      <c r="B7" s="85" t="s">
        <v>147</v>
      </c>
      <c r="C7" s="85" t="s">
        <v>13</v>
      </c>
      <c r="D7" s="85" t="s">
        <v>14</v>
      </c>
      <c r="E7" s="86">
        <v>21.11</v>
      </c>
      <c r="F7" s="86"/>
      <c r="G7" s="86">
        <v>21.11</v>
      </c>
      <c r="H7" s="86"/>
      <c r="I7" s="85" t="s">
        <v>148</v>
      </c>
      <c r="J7" s="87" t="s">
        <v>660</v>
      </c>
      <c r="K7" s="2"/>
      <c r="L7" s="96"/>
    </row>
    <row r="8" spans="1:12" s="65" customFormat="1" ht="63">
      <c r="A8" s="85">
        <v>2</v>
      </c>
      <c r="B8" s="85" t="s">
        <v>152</v>
      </c>
      <c r="C8" s="85" t="s">
        <v>13</v>
      </c>
      <c r="D8" s="85" t="s">
        <v>14</v>
      </c>
      <c r="E8" s="86">
        <f>1.15*30/10</f>
        <v>3.45</v>
      </c>
      <c r="F8" s="86"/>
      <c r="G8" s="86">
        <v>3.45</v>
      </c>
      <c r="H8" s="86"/>
      <c r="I8" s="85" t="s">
        <v>153</v>
      </c>
      <c r="J8" s="87" t="s">
        <v>661</v>
      </c>
      <c r="K8" s="2"/>
      <c r="L8" s="96"/>
    </row>
    <row r="9" spans="1:12" s="65" customFormat="1" ht="63">
      <c r="A9" s="85">
        <v>3</v>
      </c>
      <c r="B9" s="85" t="s">
        <v>155</v>
      </c>
      <c r="C9" s="85" t="s">
        <v>13</v>
      </c>
      <c r="D9" s="85" t="s">
        <v>14</v>
      </c>
      <c r="E9" s="86">
        <v>5.3</v>
      </c>
      <c r="F9" s="86"/>
      <c r="G9" s="86">
        <f>E9</f>
        <v>5.3</v>
      </c>
      <c r="H9" s="86"/>
      <c r="I9" s="85" t="s">
        <v>156</v>
      </c>
      <c r="J9" s="87" t="s">
        <v>662</v>
      </c>
      <c r="K9" s="2"/>
      <c r="L9" s="96"/>
    </row>
    <row r="10" spans="1:12" s="77" customFormat="1" ht="47.25">
      <c r="A10" s="73">
        <v>4</v>
      </c>
      <c r="B10" s="73" t="s">
        <v>166</v>
      </c>
      <c r="C10" s="73" t="s">
        <v>7</v>
      </c>
      <c r="D10" s="74" t="s">
        <v>23</v>
      </c>
      <c r="E10" s="75">
        <v>0.85</v>
      </c>
      <c r="F10" s="75"/>
      <c r="G10" s="75"/>
      <c r="H10" s="75"/>
      <c r="I10" s="73" t="s">
        <v>167</v>
      </c>
      <c r="J10" s="73" t="s">
        <v>663</v>
      </c>
      <c r="K10" s="76"/>
      <c r="L10" s="97" t="s">
        <v>713</v>
      </c>
    </row>
    <row r="11" spans="1:12" s="77" customFormat="1" ht="63">
      <c r="A11" s="73">
        <v>5</v>
      </c>
      <c r="B11" s="73" t="s">
        <v>136</v>
      </c>
      <c r="C11" s="73" t="s">
        <v>137</v>
      </c>
      <c r="D11" s="73" t="s">
        <v>138</v>
      </c>
      <c r="E11" s="75">
        <v>0.48</v>
      </c>
      <c r="F11" s="75"/>
      <c r="G11" s="75"/>
      <c r="H11" s="75"/>
      <c r="I11" s="73" t="s">
        <v>139</v>
      </c>
      <c r="J11" s="73" t="s">
        <v>140</v>
      </c>
      <c r="K11" s="76"/>
      <c r="L11" s="81"/>
    </row>
    <row r="12" spans="1:12" s="65" customFormat="1" ht="78.75">
      <c r="A12" s="85">
        <v>6</v>
      </c>
      <c r="B12" s="85" t="s">
        <v>150</v>
      </c>
      <c r="C12" s="85" t="s">
        <v>13</v>
      </c>
      <c r="D12" s="85" t="s">
        <v>14</v>
      </c>
      <c r="E12" s="86">
        <v>5.55</v>
      </c>
      <c r="F12" s="86"/>
      <c r="G12" s="86">
        <v>5.55</v>
      </c>
      <c r="H12" s="86"/>
      <c r="I12" s="85" t="s">
        <v>151</v>
      </c>
      <c r="J12" s="85" t="s">
        <v>664</v>
      </c>
      <c r="K12" s="2"/>
      <c r="L12" s="96"/>
    </row>
    <row r="13" spans="1:12" s="77" customFormat="1" ht="91.5" customHeight="1">
      <c r="A13" s="73">
        <v>7</v>
      </c>
      <c r="B13" s="73" t="s">
        <v>344</v>
      </c>
      <c r="C13" s="73" t="s">
        <v>4</v>
      </c>
      <c r="D13" s="74" t="s">
        <v>23</v>
      </c>
      <c r="E13" s="75">
        <f>100*150/10000</f>
        <v>1.5</v>
      </c>
      <c r="F13" s="75"/>
      <c r="G13" s="75"/>
      <c r="H13" s="75"/>
      <c r="I13" s="73" t="s">
        <v>345</v>
      </c>
      <c r="J13" s="73" t="s">
        <v>665</v>
      </c>
      <c r="K13" s="76"/>
      <c r="L13" s="81" t="s">
        <v>713</v>
      </c>
    </row>
    <row r="14" spans="1:12" s="65" customFormat="1" ht="94.5">
      <c r="A14" s="85">
        <v>8</v>
      </c>
      <c r="B14" s="85" t="s">
        <v>90</v>
      </c>
      <c r="C14" s="85" t="s">
        <v>9</v>
      </c>
      <c r="D14" s="88" t="s">
        <v>23</v>
      </c>
      <c r="E14" s="86">
        <v>0.8</v>
      </c>
      <c r="F14" s="86"/>
      <c r="G14" s="86"/>
      <c r="H14" s="86"/>
      <c r="I14" s="85" t="s">
        <v>91</v>
      </c>
      <c r="J14" s="85" t="s">
        <v>666</v>
      </c>
      <c r="K14" s="2"/>
      <c r="L14" s="96" t="s">
        <v>713</v>
      </c>
    </row>
    <row r="15" spans="1:12" s="65" customFormat="1" ht="110.25">
      <c r="A15" s="85">
        <v>9</v>
      </c>
      <c r="B15" s="85" t="s">
        <v>102</v>
      </c>
      <c r="C15" s="85" t="s">
        <v>4</v>
      </c>
      <c r="D15" s="88" t="s">
        <v>23</v>
      </c>
      <c r="E15" s="86">
        <v>11.27</v>
      </c>
      <c r="F15" s="86"/>
      <c r="G15" s="86">
        <v>11.27</v>
      </c>
      <c r="H15" s="86"/>
      <c r="I15" s="85" t="s">
        <v>103</v>
      </c>
      <c r="J15" s="85" t="s">
        <v>667</v>
      </c>
      <c r="K15" s="2"/>
      <c r="L15" s="96"/>
    </row>
    <row r="16" spans="1:12" s="65" customFormat="1" ht="94.5">
      <c r="A16" s="85">
        <v>10</v>
      </c>
      <c r="B16" s="85" t="s">
        <v>105</v>
      </c>
      <c r="C16" s="85" t="s">
        <v>4</v>
      </c>
      <c r="D16" s="88" t="s">
        <v>23</v>
      </c>
      <c r="E16" s="86">
        <v>2.46</v>
      </c>
      <c r="F16" s="86"/>
      <c r="G16" s="86">
        <v>2.46</v>
      </c>
      <c r="H16" s="86"/>
      <c r="I16" s="85" t="s">
        <v>27</v>
      </c>
      <c r="J16" s="85" t="s">
        <v>668</v>
      </c>
      <c r="K16" s="2"/>
      <c r="L16" s="96"/>
    </row>
    <row r="17" spans="1:12" s="65" customFormat="1" ht="94.5">
      <c r="A17" s="85">
        <v>11</v>
      </c>
      <c r="B17" s="85" t="s">
        <v>107</v>
      </c>
      <c r="C17" s="85" t="s">
        <v>4</v>
      </c>
      <c r="D17" s="88" t="s">
        <v>23</v>
      </c>
      <c r="E17" s="86">
        <v>2.25</v>
      </c>
      <c r="F17" s="86"/>
      <c r="G17" s="86">
        <v>2.25</v>
      </c>
      <c r="H17" s="86"/>
      <c r="I17" s="85" t="s">
        <v>26</v>
      </c>
      <c r="J17" s="85" t="s">
        <v>669</v>
      </c>
      <c r="K17" s="2"/>
      <c r="L17" s="96"/>
    </row>
    <row r="18" spans="1:12" s="65" customFormat="1" ht="78.75">
      <c r="A18" s="85">
        <v>12</v>
      </c>
      <c r="B18" s="85" t="s">
        <v>109</v>
      </c>
      <c r="C18" s="85" t="s">
        <v>7</v>
      </c>
      <c r="D18" s="88" t="s">
        <v>23</v>
      </c>
      <c r="E18" s="86">
        <v>2.2</v>
      </c>
      <c r="F18" s="86"/>
      <c r="G18" s="86">
        <f>+E18</f>
        <v>2.2</v>
      </c>
      <c r="H18" s="86"/>
      <c r="I18" s="85" t="str">
        <f>+VLOOKUP(B18,'[1]TONG HOP(update sheet nay)'!$B$13:$AI$123,3,0)</f>
        <v>Kiêu Kỵ</v>
      </c>
      <c r="J18" s="85" t="s">
        <v>110</v>
      </c>
      <c r="K18" s="2"/>
      <c r="L18" s="96"/>
    </row>
    <row r="19" spans="1:12" s="77" customFormat="1" ht="110.25">
      <c r="A19" s="73">
        <v>13</v>
      </c>
      <c r="B19" s="73" t="s">
        <v>111</v>
      </c>
      <c r="C19" s="73" t="s">
        <v>7</v>
      </c>
      <c r="D19" s="74" t="s">
        <v>23</v>
      </c>
      <c r="E19" s="75">
        <f>170/10000</f>
        <v>0.017</v>
      </c>
      <c r="F19" s="75"/>
      <c r="G19" s="75"/>
      <c r="H19" s="75"/>
      <c r="I19" s="73" t="str">
        <f>+VLOOKUP(B19,'[1]TONG HOP(update sheet nay)'!$B$13:$AI$123,3,0)</f>
        <v>Đông Dư</v>
      </c>
      <c r="J19" s="73" t="s">
        <v>670</v>
      </c>
      <c r="K19" s="76"/>
      <c r="L19" s="97" t="s">
        <v>714</v>
      </c>
    </row>
    <row r="20" spans="1:12" s="77" customFormat="1" ht="94.5">
      <c r="A20" s="73">
        <v>14</v>
      </c>
      <c r="B20" s="73" t="s">
        <v>113</v>
      </c>
      <c r="C20" s="73" t="s">
        <v>7</v>
      </c>
      <c r="D20" s="74" t="s">
        <v>23</v>
      </c>
      <c r="E20" s="75">
        <v>0.31</v>
      </c>
      <c r="F20" s="75"/>
      <c r="G20" s="75"/>
      <c r="H20" s="75"/>
      <c r="I20" s="73" t="str">
        <f>+VLOOKUP(B20,'[1]TONG HOP(update sheet nay)'!$B$13:$AI$123,3,0)</f>
        <v>Yên Thường</v>
      </c>
      <c r="J20" s="73" t="s">
        <v>671</v>
      </c>
      <c r="K20" s="76"/>
      <c r="L20" s="97" t="s">
        <v>714</v>
      </c>
    </row>
    <row r="21" spans="1:11" ht="63">
      <c r="A21" s="85">
        <v>15</v>
      </c>
      <c r="B21" s="85" t="s">
        <v>55</v>
      </c>
      <c r="C21" s="85" t="s">
        <v>6</v>
      </c>
      <c r="D21" s="85" t="s">
        <v>56</v>
      </c>
      <c r="E21" s="86">
        <v>5</v>
      </c>
      <c r="F21" s="86"/>
      <c r="G21" s="86">
        <v>5</v>
      </c>
      <c r="H21" s="86"/>
      <c r="I21" s="85" t="s">
        <v>115</v>
      </c>
      <c r="J21" s="85" t="s">
        <v>116</v>
      </c>
      <c r="K21" s="2"/>
    </row>
    <row r="22" spans="1:12" s="65" customFormat="1" ht="126">
      <c r="A22" s="85">
        <v>16</v>
      </c>
      <c r="B22" s="85" t="s">
        <v>54</v>
      </c>
      <c r="C22" s="85" t="s">
        <v>6</v>
      </c>
      <c r="D22" s="88" t="s">
        <v>23</v>
      </c>
      <c r="E22" s="86">
        <v>1.63</v>
      </c>
      <c r="F22" s="86"/>
      <c r="G22" s="86"/>
      <c r="H22" s="86"/>
      <c r="I22" s="85" t="s">
        <v>21</v>
      </c>
      <c r="J22" s="85" t="s">
        <v>672</v>
      </c>
      <c r="K22" s="2"/>
      <c r="L22" s="96" t="s">
        <v>713</v>
      </c>
    </row>
    <row r="23" spans="1:12" s="65" customFormat="1" ht="173.25">
      <c r="A23" s="85">
        <v>17</v>
      </c>
      <c r="B23" s="85" t="s">
        <v>247</v>
      </c>
      <c r="C23" s="85" t="s">
        <v>7</v>
      </c>
      <c r="D23" s="88" t="s">
        <v>23</v>
      </c>
      <c r="E23" s="86">
        <v>0.44</v>
      </c>
      <c r="F23" s="86"/>
      <c r="G23" s="86">
        <v>0.44</v>
      </c>
      <c r="H23" s="86"/>
      <c r="I23" s="85" t="s">
        <v>61</v>
      </c>
      <c r="J23" s="85" t="s">
        <v>673</v>
      </c>
      <c r="K23" s="2"/>
      <c r="L23" s="96"/>
    </row>
    <row r="24" spans="1:12" s="77" customFormat="1" ht="173.25">
      <c r="A24" s="73">
        <v>18</v>
      </c>
      <c r="B24" s="73" t="s">
        <v>36</v>
      </c>
      <c r="C24" s="73" t="s">
        <v>4</v>
      </c>
      <c r="D24" s="74" t="s">
        <v>23</v>
      </c>
      <c r="E24" s="75">
        <v>0.58</v>
      </c>
      <c r="F24" s="75"/>
      <c r="G24" s="75"/>
      <c r="H24" s="75"/>
      <c r="I24" s="73" t="s">
        <v>37</v>
      </c>
      <c r="J24" s="78" t="s">
        <v>674</v>
      </c>
      <c r="K24" s="76"/>
      <c r="L24" s="81" t="s">
        <v>713</v>
      </c>
    </row>
    <row r="25" spans="1:12" s="65" customFormat="1" ht="94.5">
      <c r="A25" s="85">
        <v>19</v>
      </c>
      <c r="B25" s="85" t="s">
        <v>67</v>
      </c>
      <c r="C25" s="85" t="s">
        <v>22</v>
      </c>
      <c r="D25" s="85" t="s">
        <v>38</v>
      </c>
      <c r="E25" s="86">
        <v>11.2</v>
      </c>
      <c r="F25" s="86"/>
      <c r="G25" s="86">
        <v>11.2</v>
      </c>
      <c r="H25" s="86"/>
      <c r="I25" s="85" t="s">
        <v>40</v>
      </c>
      <c r="J25" s="85" t="s">
        <v>366</v>
      </c>
      <c r="K25" s="2" t="s">
        <v>712</v>
      </c>
      <c r="L25" s="96"/>
    </row>
    <row r="26" spans="1:12" s="77" customFormat="1" ht="141.75">
      <c r="A26" s="73">
        <v>20</v>
      </c>
      <c r="B26" s="73" t="s">
        <v>43</v>
      </c>
      <c r="C26" s="73" t="s">
        <v>7</v>
      </c>
      <c r="D26" s="74" t="s">
        <v>23</v>
      </c>
      <c r="E26" s="75">
        <v>1</v>
      </c>
      <c r="F26" s="75"/>
      <c r="G26" s="75"/>
      <c r="H26" s="75"/>
      <c r="I26" s="73" t="s">
        <v>367</v>
      </c>
      <c r="J26" s="73" t="s">
        <v>675</v>
      </c>
      <c r="K26" s="76" t="s">
        <v>712</v>
      </c>
      <c r="L26" s="97" t="s">
        <v>713</v>
      </c>
    </row>
    <row r="27" spans="1:12" s="65" customFormat="1" ht="157.5">
      <c r="A27" s="85">
        <v>21</v>
      </c>
      <c r="B27" s="85" t="s">
        <v>353</v>
      </c>
      <c r="C27" s="85" t="s">
        <v>7</v>
      </c>
      <c r="D27" s="88" t="s">
        <v>23</v>
      </c>
      <c r="E27" s="86">
        <v>3.9</v>
      </c>
      <c r="F27" s="86"/>
      <c r="G27" s="86">
        <v>3.9</v>
      </c>
      <c r="H27" s="86"/>
      <c r="I27" s="85" t="s">
        <v>20</v>
      </c>
      <c r="J27" s="85" t="s">
        <v>676</v>
      </c>
      <c r="K27" s="2"/>
      <c r="L27" s="96"/>
    </row>
    <row r="28" spans="1:12" s="65" customFormat="1" ht="110.25">
      <c r="A28" s="85">
        <v>22</v>
      </c>
      <c r="B28" s="85" t="s">
        <v>46</v>
      </c>
      <c r="C28" s="85" t="s">
        <v>7</v>
      </c>
      <c r="D28" s="88" t="s">
        <v>23</v>
      </c>
      <c r="E28" s="86">
        <v>0.75</v>
      </c>
      <c r="F28" s="86"/>
      <c r="G28" s="86">
        <v>0.75</v>
      </c>
      <c r="H28" s="86"/>
      <c r="I28" s="85" t="s">
        <v>47</v>
      </c>
      <c r="J28" s="85" t="s">
        <v>370</v>
      </c>
      <c r="K28" s="2"/>
      <c r="L28" s="96"/>
    </row>
    <row r="29" spans="1:12" s="65" customFormat="1" ht="126">
      <c r="A29" s="85">
        <v>23</v>
      </c>
      <c r="B29" s="85" t="s">
        <v>48</v>
      </c>
      <c r="C29" s="85" t="s">
        <v>7</v>
      </c>
      <c r="D29" s="88" t="s">
        <v>23</v>
      </c>
      <c r="E29" s="86">
        <v>0.62</v>
      </c>
      <c r="F29" s="86"/>
      <c r="G29" s="86">
        <v>0.62</v>
      </c>
      <c r="H29" s="86"/>
      <c r="I29" s="85" t="s">
        <v>47</v>
      </c>
      <c r="J29" s="85" t="s">
        <v>242</v>
      </c>
      <c r="K29" s="2"/>
      <c r="L29" s="96"/>
    </row>
    <row r="30" spans="1:12" s="65" customFormat="1" ht="126">
      <c r="A30" s="85">
        <v>24</v>
      </c>
      <c r="B30" s="85" t="s">
        <v>49</v>
      </c>
      <c r="C30" s="85" t="s">
        <v>7</v>
      </c>
      <c r="D30" s="88" t="s">
        <v>23</v>
      </c>
      <c r="E30" s="86">
        <v>0.85</v>
      </c>
      <c r="F30" s="86"/>
      <c r="G30" s="86">
        <v>0.85</v>
      </c>
      <c r="H30" s="86"/>
      <c r="I30" s="85" t="s">
        <v>47</v>
      </c>
      <c r="J30" s="85" t="s">
        <v>243</v>
      </c>
      <c r="K30" s="2"/>
      <c r="L30" s="96"/>
    </row>
    <row r="31" spans="1:12" s="65" customFormat="1" ht="141.75">
      <c r="A31" s="85">
        <v>25</v>
      </c>
      <c r="B31" s="85" t="s">
        <v>354</v>
      </c>
      <c r="C31" s="85" t="s">
        <v>6</v>
      </c>
      <c r="D31" s="88" t="s">
        <v>23</v>
      </c>
      <c r="E31" s="86">
        <v>1.8</v>
      </c>
      <c r="F31" s="86"/>
      <c r="G31" s="86">
        <v>1.8</v>
      </c>
      <c r="H31" s="86"/>
      <c r="I31" s="85" t="s">
        <v>21</v>
      </c>
      <c r="J31" s="85" t="s">
        <v>677</v>
      </c>
      <c r="K31" s="2"/>
      <c r="L31" s="96"/>
    </row>
    <row r="32" spans="1:12" s="65" customFormat="1" ht="157.5">
      <c r="A32" s="85">
        <v>26</v>
      </c>
      <c r="B32" s="85" t="s">
        <v>60</v>
      </c>
      <c r="C32" s="85" t="s">
        <v>4</v>
      </c>
      <c r="D32" s="88" t="s">
        <v>23</v>
      </c>
      <c r="E32" s="86">
        <v>0.2565</v>
      </c>
      <c r="F32" s="86"/>
      <c r="G32" s="86">
        <v>0.2565</v>
      </c>
      <c r="H32" s="86"/>
      <c r="I32" s="85" t="s">
        <v>59</v>
      </c>
      <c r="J32" s="90" t="s">
        <v>678</v>
      </c>
      <c r="K32" s="91"/>
      <c r="L32" s="102" t="s">
        <v>716</v>
      </c>
    </row>
    <row r="33" spans="1:12" s="65" customFormat="1" ht="94.5">
      <c r="A33" s="85">
        <v>27</v>
      </c>
      <c r="B33" s="85" t="s">
        <v>288</v>
      </c>
      <c r="C33" s="85" t="s">
        <v>6</v>
      </c>
      <c r="D33" s="88" t="s">
        <v>23</v>
      </c>
      <c r="E33" s="86">
        <v>0.38</v>
      </c>
      <c r="F33" s="86"/>
      <c r="G33" s="86">
        <v>0.38</v>
      </c>
      <c r="H33" s="86"/>
      <c r="I33" s="85" t="s">
        <v>289</v>
      </c>
      <c r="J33" s="85" t="s">
        <v>679</v>
      </c>
      <c r="K33" s="2"/>
      <c r="L33" s="96"/>
    </row>
    <row r="34" spans="1:12" s="65" customFormat="1" ht="94.5">
      <c r="A34" s="85">
        <v>28</v>
      </c>
      <c r="B34" s="85" t="s">
        <v>290</v>
      </c>
      <c r="C34" s="85" t="s">
        <v>22</v>
      </c>
      <c r="D34" s="85" t="s">
        <v>14</v>
      </c>
      <c r="E34" s="86">
        <v>4.38</v>
      </c>
      <c r="F34" s="86">
        <v>4.38</v>
      </c>
      <c r="G34" s="86"/>
      <c r="H34" s="86"/>
      <c r="I34" s="85" t="s">
        <v>159</v>
      </c>
      <c r="J34" s="85" t="s">
        <v>680</v>
      </c>
      <c r="K34" s="2"/>
      <c r="L34" s="96" t="s">
        <v>715</v>
      </c>
    </row>
    <row r="35" spans="1:12" s="66" customFormat="1" ht="122.25" customHeight="1">
      <c r="A35" s="85">
        <v>29</v>
      </c>
      <c r="B35" s="85" t="s">
        <v>303</v>
      </c>
      <c r="C35" s="85" t="s">
        <v>3</v>
      </c>
      <c r="D35" s="88" t="s">
        <v>23</v>
      </c>
      <c r="E35" s="86">
        <v>0.9036</v>
      </c>
      <c r="F35" s="86">
        <v>0.9036</v>
      </c>
      <c r="G35" s="86">
        <v>0.9036</v>
      </c>
      <c r="H35" s="86"/>
      <c r="I35" s="85" t="s">
        <v>298</v>
      </c>
      <c r="J35" s="85" t="s">
        <v>681</v>
      </c>
      <c r="K35" s="2"/>
      <c r="L35" s="99"/>
    </row>
    <row r="36" spans="1:12" s="66" customFormat="1" ht="141.75">
      <c r="A36" s="85">
        <v>30</v>
      </c>
      <c r="B36" s="85" t="s">
        <v>268</v>
      </c>
      <c r="C36" s="85" t="s">
        <v>6</v>
      </c>
      <c r="D36" s="88" t="s">
        <v>23</v>
      </c>
      <c r="E36" s="86">
        <v>0.3711</v>
      </c>
      <c r="F36" s="86">
        <v>0.3711</v>
      </c>
      <c r="G36" s="86"/>
      <c r="H36" s="86"/>
      <c r="I36" s="85" t="s">
        <v>269</v>
      </c>
      <c r="J36" s="85" t="s">
        <v>682</v>
      </c>
      <c r="K36" s="2"/>
      <c r="L36" s="99" t="s">
        <v>713</v>
      </c>
    </row>
    <row r="37" spans="1:15" s="120" customFormat="1" ht="156" customHeight="1">
      <c r="A37" s="117">
        <f aca="true" t="shared" si="0" ref="A37:A43">+A36+1</f>
        <v>31</v>
      </c>
      <c r="B37" s="117" t="s">
        <v>305</v>
      </c>
      <c r="C37" s="117" t="s">
        <v>3</v>
      </c>
      <c r="D37" s="117" t="s">
        <v>134</v>
      </c>
      <c r="E37" s="118">
        <v>4.2</v>
      </c>
      <c r="F37" s="118">
        <v>2.9399999999999995</v>
      </c>
      <c r="G37" s="118">
        <v>4.2</v>
      </c>
      <c r="H37" s="118"/>
      <c r="I37" s="117" t="s">
        <v>304</v>
      </c>
      <c r="J37" s="117" t="s">
        <v>378</v>
      </c>
      <c r="K37" s="117" t="s">
        <v>723</v>
      </c>
      <c r="L37" s="117" t="s">
        <v>723</v>
      </c>
      <c r="M37" s="119"/>
      <c r="N37" s="99"/>
      <c r="O37" s="99"/>
    </row>
    <row r="38" spans="1:15" s="120" customFormat="1" ht="114" customHeight="1">
      <c r="A38" s="117">
        <f t="shared" si="0"/>
        <v>32</v>
      </c>
      <c r="B38" s="117" t="s">
        <v>307</v>
      </c>
      <c r="C38" s="117" t="s">
        <v>3</v>
      </c>
      <c r="D38" s="117" t="s">
        <v>134</v>
      </c>
      <c r="E38" s="118">
        <v>3.43</v>
      </c>
      <c r="F38" s="118">
        <v>1.372</v>
      </c>
      <c r="G38" s="118">
        <v>3.43</v>
      </c>
      <c r="H38" s="118"/>
      <c r="I38" s="117" t="s">
        <v>304</v>
      </c>
      <c r="J38" s="117" t="s">
        <v>379</v>
      </c>
      <c r="K38" s="117" t="s">
        <v>723</v>
      </c>
      <c r="L38" s="117" t="s">
        <v>723</v>
      </c>
      <c r="M38" s="119"/>
      <c r="N38" s="99"/>
      <c r="O38" s="99"/>
    </row>
    <row r="39" spans="1:15" s="120" customFormat="1" ht="161.25" customHeight="1">
      <c r="A39" s="117">
        <f t="shared" si="0"/>
        <v>33</v>
      </c>
      <c r="B39" s="117" t="s">
        <v>309</v>
      </c>
      <c r="C39" s="117" t="s">
        <v>3</v>
      </c>
      <c r="D39" s="117" t="s">
        <v>134</v>
      </c>
      <c r="E39" s="118">
        <v>0.76</v>
      </c>
      <c r="F39" s="118"/>
      <c r="G39" s="118">
        <v>0.76</v>
      </c>
      <c r="H39" s="118"/>
      <c r="I39" s="117" t="s">
        <v>70</v>
      </c>
      <c r="J39" s="117" t="s">
        <v>724</v>
      </c>
      <c r="K39" s="117" t="s">
        <v>723</v>
      </c>
      <c r="L39" s="117" t="s">
        <v>723</v>
      </c>
      <c r="M39" s="119"/>
      <c r="N39" s="99"/>
      <c r="O39" s="99"/>
    </row>
    <row r="40" spans="1:15" s="120" customFormat="1" ht="78.75">
      <c r="A40" s="117">
        <f t="shared" si="0"/>
        <v>34</v>
      </c>
      <c r="B40" s="117" t="s">
        <v>725</v>
      </c>
      <c r="C40" s="117" t="s">
        <v>3</v>
      </c>
      <c r="D40" s="117" t="s">
        <v>134</v>
      </c>
      <c r="E40" s="118">
        <v>4.69</v>
      </c>
      <c r="F40" s="118">
        <f>0.7*E40</f>
        <v>3.283</v>
      </c>
      <c r="G40" s="118">
        <f>+E40</f>
        <v>4.69</v>
      </c>
      <c r="H40" s="118"/>
      <c r="I40" s="117" t="s">
        <v>21</v>
      </c>
      <c r="J40" s="117" t="s">
        <v>726</v>
      </c>
      <c r="K40" s="117"/>
      <c r="L40" s="121" t="s">
        <v>732</v>
      </c>
      <c r="M40" s="119"/>
      <c r="N40" s="99"/>
      <c r="O40" s="99"/>
    </row>
    <row r="41" spans="1:15" s="120" customFormat="1" ht="110.25">
      <c r="A41" s="117">
        <f t="shared" si="0"/>
        <v>35</v>
      </c>
      <c r="B41" s="117" t="s">
        <v>313</v>
      </c>
      <c r="C41" s="117" t="s">
        <v>3</v>
      </c>
      <c r="D41" s="117" t="s">
        <v>134</v>
      </c>
      <c r="E41" s="118">
        <v>4.3</v>
      </c>
      <c r="F41" s="118">
        <f>0.7*E41</f>
        <v>3.01</v>
      </c>
      <c r="G41" s="118">
        <f>+E41</f>
        <v>4.3</v>
      </c>
      <c r="H41" s="118"/>
      <c r="I41" s="117" t="s">
        <v>314</v>
      </c>
      <c r="J41" s="117" t="s">
        <v>727</v>
      </c>
      <c r="K41" s="117"/>
      <c r="L41" s="121" t="s">
        <v>732</v>
      </c>
      <c r="M41" s="119"/>
      <c r="N41" s="99"/>
      <c r="O41" s="99"/>
    </row>
    <row r="42" spans="1:15" s="120" customFormat="1" ht="78.75">
      <c r="A42" s="117">
        <f t="shared" si="0"/>
        <v>36</v>
      </c>
      <c r="B42" s="117" t="s">
        <v>316</v>
      </c>
      <c r="C42" s="117" t="s">
        <v>3</v>
      </c>
      <c r="D42" s="117" t="s">
        <v>134</v>
      </c>
      <c r="E42" s="118">
        <v>3.43</v>
      </c>
      <c r="F42" s="118">
        <f>0.7*E42</f>
        <v>2.401</v>
      </c>
      <c r="G42" s="118">
        <f>+E42</f>
        <v>3.43</v>
      </c>
      <c r="H42" s="118"/>
      <c r="I42" s="117" t="s">
        <v>311</v>
      </c>
      <c r="J42" s="117" t="s">
        <v>728</v>
      </c>
      <c r="K42" s="117"/>
      <c r="L42" s="121" t="s">
        <v>732</v>
      </c>
      <c r="M42" s="119"/>
      <c r="N42" s="99"/>
      <c r="O42" s="99"/>
    </row>
    <row r="43" spans="1:16" s="116" customFormat="1" ht="157.5">
      <c r="A43" s="112">
        <f t="shared" si="0"/>
        <v>37</v>
      </c>
      <c r="B43" s="112" t="s">
        <v>729</v>
      </c>
      <c r="C43" s="112" t="s">
        <v>7</v>
      </c>
      <c r="D43" s="112" t="s">
        <v>134</v>
      </c>
      <c r="E43" s="112">
        <v>3.119</v>
      </c>
      <c r="F43" s="112">
        <v>0.9357</v>
      </c>
      <c r="G43" s="112">
        <v>3.119</v>
      </c>
      <c r="H43" s="112"/>
      <c r="I43" s="112" t="s">
        <v>35</v>
      </c>
      <c r="J43" s="112" t="s">
        <v>730</v>
      </c>
      <c r="K43" s="112"/>
      <c r="L43" s="113" t="s">
        <v>731</v>
      </c>
      <c r="M43" s="114"/>
      <c r="N43" s="101"/>
      <c r="O43" s="101"/>
      <c r="P43" s="115"/>
    </row>
    <row r="44" spans="1:12" s="62" customFormat="1" ht="15.75">
      <c r="A44" s="57" t="s">
        <v>237</v>
      </c>
      <c r="B44" s="136" t="s">
        <v>551</v>
      </c>
      <c r="C44" s="136"/>
      <c r="D44" s="136"/>
      <c r="E44" s="136"/>
      <c r="F44" s="136"/>
      <c r="G44" s="136"/>
      <c r="H44" s="136"/>
      <c r="I44" s="136"/>
      <c r="J44" s="136"/>
      <c r="K44" s="57"/>
      <c r="L44" s="100"/>
    </row>
    <row r="45" spans="1:12" s="66" customFormat="1" ht="110.25">
      <c r="A45" s="85">
        <v>31</v>
      </c>
      <c r="B45" s="85" t="s">
        <v>206</v>
      </c>
      <c r="C45" s="85" t="s">
        <v>4</v>
      </c>
      <c r="D45" s="85" t="s">
        <v>14</v>
      </c>
      <c r="E45" s="86">
        <v>10.35</v>
      </c>
      <c r="F45" s="86"/>
      <c r="G45" s="86">
        <v>10.35</v>
      </c>
      <c r="H45" s="86"/>
      <c r="I45" s="85" t="s">
        <v>207</v>
      </c>
      <c r="J45" s="89" t="s">
        <v>683</v>
      </c>
      <c r="K45" s="2"/>
      <c r="L45" s="99"/>
    </row>
    <row r="46" spans="1:12" s="79" customFormat="1" ht="47.25">
      <c r="A46" s="73">
        <v>32</v>
      </c>
      <c r="B46" s="73" t="s">
        <v>63</v>
      </c>
      <c r="C46" s="73" t="s">
        <v>4</v>
      </c>
      <c r="D46" s="73" t="s">
        <v>62</v>
      </c>
      <c r="E46" s="75">
        <v>0.0694</v>
      </c>
      <c r="F46" s="75"/>
      <c r="G46" s="75">
        <f>E46</f>
        <v>0.0694</v>
      </c>
      <c r="H46" s="75"/>
      <c r="I46" s="73" t="s">
        <v>64</v>
      </c>
      <c r="J46" s="73" t="s">
        <v>65</v>
      </c>
      <c r="K46" s="76"/>
      <c r="L46" s="101"/>
    </row>
    <row r="47" spans="1:12" s="66" customFormat="1" ht="110.25">
      <c r="A47" s="85">
        <v>33</v>
      </c>
      <c r="B47" s="85" t="s">
        <v>29</v>
      </c>
      <c r="C47" s="85" t="s">
        <v>11</v>
      </c>
      <c r="D47" s="88" t="s">
        <v>23</v>
      </c>
      <c r="E47" s="86">
        <v>0.6</v>
      </c>
      <c r="F47" s="86"/>
      <c r="G47" s="86">
        <v>0.6</v>
      </c>
      <c r="H47" s="86"/>
      <c r="I47" s="85" t="s">
        <v>19</v>
      </c>
      <c r="J47" s="85" t="s">
        <v>684</v>
      </c>
      <c r="K47" s="91"/>
      <c r="L47" s="102" t="s">
        <v>716</v>
      </c>
    </row>
    <row r="48" spans="1:12" s="66" customFormat="1" ht="110.25">
      <c r="A48" s="85">
        <v>34</v>
      </c>
      <c r="B48" s="85" t="s">
        <v>30</v>
      </c>
      <c r="C48" s="85" t="s">
        <v>4</v>
      </c>
      <c r="D48" s="85" t="s">
        <v>14</v>
      </c>
      <c r="E48" s="86">
        <v>9.73</v>
      </c>
      <c r="F48" s="86"/>
      <c r="G48" s="86">
        <v>9.73</v>
      </c>
      <c r="H48" s="86"/>
      <c r="I48" s="85" t="s">
        <v>31</v>
      </c>
      <c r="J48" s="85" t="s">
        <v>685</v>
      </c>
      <c r="K48" s="2"/>
      <c r="L48" s="99"/>
    </row>
    <row r="49" spans="1:12" s="66" customFormat="1" ht="78.75">
      <c r="A49" s="85">
        <v>35</v>
      </c>
      <c r="B49" s="85" t="s">
        <v>32</v>
      </c>
      <c r="C49" s="85" t="s">
        <v>33</v>
      </c>
      <c r="D49" s="85" t="s">
        <v>14</v>
      </c>
      <c r="E49" s="86">
        <v>7.38</v>
      </c>
      <c r="F49" s="86"/>
      <c r="G49" s="86">
        <v>7.38</v>
      </c>
      <c r="H49" s="86"/>
      <c r="I49" s="85" t="s">
        <v>34</v>
      </c>
      <c r="J49" s="85" t="s">
        <v>686</v>
      </c>
      <c r="K49" s="2"/>
      <c r="L49" s="99"/>
    </row>
    <row r="50" spans="1:12" s="79" customFormat="1" ht="236.25">
      <c r="A50" s="73">
        <v>36</v>
      </c>
      <c r="B50" s="73" t="s">
        <v>66</v>
      </c>
      <c r="C50" s="73" t="s">
        <v>7</v>
      </c>
      <c r="D50" s="73" t="s">
        <v>38</v>
      </c>
      <c r="E50" s="75">
        <v>4.46</v>
      </c>
      <c r="F50" s="75"/>
      <c r="G50" s="75">
        <v>4.46</v>
      </c>
      <c r="H50" s="75"/>
      <c r="I50" s="73" t="s">
        <v>39</v>
      </c>
      <c r="J50" s="73" t="s">
        <v>390</v>
      </c>
      <c r="K50" s="76"/>
      <c r="L50" s="101"/>
    </row>
    <row r="51" spans="1:12" s="66" customFormat="1" ht="110.25">
      <c r="A51" s="85">
        <v>37</v>
      </c>
      <c r="B51" s="85" t="s">
        <v>15</v>
      </c>
      <c r="C51" s="85" t="s">
        <v>13</v>
      </c>
      <c r="D51" s="85" t="s">
        <v>14</v>
      </c>
      <c r="E51" s="86">
        <v>44.5</v>
      </c>
      <c r="F51" s="86"/>
      <c r="G51" s="86">
        <v>44.5</v>
      </c>
      <c r="H51" s="86"/>
      <c r="I51" s="85" t="s">
        <v>16</v>
      </c>
      <c r="J51" s="85" t="s">
        <v>687</v>
      </c>
      <c r="K51" s="2"/>
      <c r="L51" s="99"/>
    </row>
    <row r="52" spans="1:12" s="66" customFormat="1" ht="78.75">
      <c r="A52" s="85">
        <v>38</v>
      </c>
      <c r="B52" s="85" t="s">
        <v>41</v>
      </c>
      <c r="C52" s="85" t="s">
        <v>13</v>
      </c>
      <c r="D52" s="85" t="s">
        <v>14</v>
      </c>
      <c r="E52" s="86">
        <v>6.595999999999999</v>
      </c>
      <c r="F52" s="86"/>
      <c r="G52" s="86">
        <f>E52</f>
        <v>6.595999999999999</v>
      </c>
      <c r="H52" s="86"/>
      <c r="I52" s="85" t="s">
        <v>42</v>
      </c>
      <c r="J52" s="90" t="s">
        <v>688</v>
      </c>
      <c r="K52" s="2"/>
      <c r="L52" s="99"/>
    </row>
    <row r="53" spans="1:12" s="66" customFormat="1" ht="78.75">
      <c r="A53" s="85">
        <v>39</v>
      </c>
      <c r="B53" s="85" t="s">
        <v>262</v>
      </c>
      <c r="C53" s="85" t="s">
        <v>4</v>
      </c>
      <c r="D53" s="88" t="s">
        <v>23</v>
      </c>
      <c r="E53" s="86">
        <v>0.4</v>
      </c>
      <c r="F53" s="86"/>
      <c r="G53" s="86">
        <v>0.4</v>
      </c>
      <c r="H53" s="86"/>
      <c r="I53" s="85" t="s">
        <v>153</v>
      </c>
      <c r="J53" s="85" t="s">
        <v>689</v>
      </c>
      <c r="K53" s="2"/>
      <c r="L53" s="99"/>
    </row>
    <row r="54" spans="1:12" s="66" customFormat="1" ht="94.5">
      <c r="A54" s="85">
        <v>40</v>
      </c>
      <c r="B54" s="85" t="s">
        <v>266</v>
      </c>
      <c r="C54" s="85" t="s">
        <v>4</v>
      </c>
      <c r="D54" s="88" t="s">
        <v>23</v>
      </c>
      <c r="E54" s="86">
        <v>0.1</v>
      </c>
      <c r="F54" s="86"/>
      <c r="G54" s="86">
        <v>0.1</v>
      </c>
      <c r="H54" s="86"/>
      <c r="I54" s="85" t="s">
        <v>70</v>
      </c>
      <c r="J54" s="85" t="s">
        <v>690</v>
      </c>
      <c r="K54" s="2"/>
      <c r="L54" s="99"/>
    </row>
    <row r="55" spans="1:12" s="65" customFormat="1" ht="47.25">
      <c r="A55" s="85">
        <v>41</v>
      </c>
      <c r="B55" s="85" t="s">
        <v>274</v>
      </c>
      <c r="C55" s="85" t="s">
        <v>6</v>
      </c>
      <c r="D55" s="88" t="s">
        <v>23</v>
      </c>
      <c r="E55" s="86">
        <v>0.5</v>
      </c>
      <c r="F55" s="86"/>
      <c r="G55" s="86">
        <v>0.5</v>
      </c>
      <c r="H55" s="86"/>
      <c r="I55" s="91" t="s">
        <v>275</v>
      </c>
      <c r="J55" s="85" t="s">
        <v>691</v>
      </c>
      <c r="K55" s="2"/>
      <c r="L55" s="96"/>
    </row>
    <row r="56" spans="1:12" s="77" customFormat="1" ht="47.25">
      <c r="A56" s="73">
        <v>42</v>
      </c>
      <c r="B56" s="73" t="s">
        <v>317</v>
      </c>
      <c r="C56" s="73" t="s">
        <v>10</v>
      </c>
      <c r="D56" s="73" t="s">
        <v>318</v>
      </c>
      <c r="E56" s="75">
        <v>0.22</v>
      </c>
      <c r="F56" s="75">
        <v>0.22</v>
      </c>
      <c r="G56" s="75">
        <v>0.22</v>
      </c>
      <c r="H56" s="75"/>
      <c r="I56" s="73" t="s">
        <v>64</v>
      </c>
      <c r="J56" s="73" t="s">
        <v>319</v>
      </c>
      <c r="K56" s="76"/>
      <c r="L56" s="98"/>
    </row>
    <row r="57" spans="1:12" s="77" customFormat="1" ht="47.25">
      <c r="A57" s="73">
        <v>43</v>
      </c>
      <c r="B57" s="73" t="s">
        <v>336</v>
      </c>
      <c r="C57" s="73" t="s">
        <v>337</v>
      </c>
      <c r="D57" s="73" t="s">
        <v>14</v>
      </c>
      <c r="E57" s="75">
        <v>20</v>
      </c>
      <c r="F57" s="75"/>
      <c r="G57" s="75">
        <v>20</v>
      </c>
      <c r="H57" s="75"/>
      <c r="I57" s="73" t="s">
        <v>275</v>
      </c>
      <c r="J57" s="73" t="s">
        <v>338</v>
      </c>
      <c r="K57" s="76"/>
      <c r="L57" s="98"/>
    </row>
    <row r="58" spans="1:12" s="42" customFormat="1" ht="15.75">
      <c r="A58" s="140" t="s">
        <v>400</v>
      </c>
      <c r="B58" s="141"/>
      <c r="C58" s="59"/>
      <c r="D58" s="59"/>
      <c r="E58" s="61">
        <f>SUM(E45:E57)</f>
        <v>104.9054</v>
      </c>
      <c r="F58" s="61">
        <f>SUM(F45:F57)</f>
        <v>0.22</v>
      </c>
      <c r="G58" s="61">
        <f>SUM(G45:G57)</f>
        <v>104.9054</v>
      </c>
      <c r="H58" s="61"/>
      <c r="I58" s="59"/>
      <c r="J58" s="59"/>
      <c r="K58" s="59"/>
      <c r="L58" s="41"/>
    </row>
    <row r="59" spans="1:12" s="62" customFormat="1" ht="15.75">
      <c r="A59" s="57" t="s">
        <v>552</v>
      </c>
      <c r="B59" s="137" t="s">
        <v>393</v>
      </c>
      <c r="C59" s="138"/>
      <c r="D59" s="138"/>
      <c r="E59" s="138"/>
      <c r="F59" s="138"/>
      <c r="G59" s="138"/>
      <c r="H59" s="138"/>
      <c r="I59" s="138"/>
      <c r="J59" s="139"/>
      <c r="K59" s="57"/>
      <c r="L59" s="100"/>
    </row>
    <row r="60" spans="1:12" s="62" customFormat="1" ht="15.75" customHeight="1">
      <c r="A60" s="57" t="s">
        <v>394</v>
      </c>
      <c r="B60" s="137" t="s">
        <v>395</v>
      </c>
      <c r="C60" s="138"/>
      <c r="D60" s="138"/>
      <c r="E60" s="138"/>
      <c r="F60" s="138"/>
      <c r="G60" s="138"/>
      <c r="H60" s="138"/>
      <c r="I60" s="138"/>
      <c r="J60" s="139"/>
      <c r="K60" s="57"/>
      <c r="L60" s="100"/>
    </row>
    <row r="61" spans="1:11" ht="47.25">
      <c r="A61" s="85">
        <v>44</v>
      </c>
      <c r="B61" s="85" t="s">
        <v>185</v>
      </c>
      <c r="C61" s="85" t="s">
        <v>3</v>
      </c>
      <c r="D61" s="85" t="s">
        <v>84</v>
      </c>
      <c r="E61" s="86">
        <v>182.3</v>
      </c>
      <c r="F61" s="86"/>
      <c r="G61" s="86">
        <v>182.3</v>
      </c>
      <c r="H61" s="86"/>
      <c r="I61" s="85" t="s">
        <v>186</v>
      </c>
      <c r="J61" s="85" t="s">
        <v>187</v>
      </c>
      <c r="K61" s="2"/>
    </row>
    <row r="62" spans="1:11" ht="63">
      <c r="A62" s="85">
        <v>45</v>
      </c>
      <c r="B62" s="85" t="s">
        <v>188</v>
      </c>
      <c r="C62" s="85" t="s">
        <v>4</v>
      </c>
      <c r="D62" s="85" t="s">
        <v>189</v>
      </c>
      <c r="E62" s="86">
        <v>10.4</v>
      </c>
      <c r="F62" s="86"/>
      <c r="G62" s="86">
        <v>10.4</v>
      </c>
      <c r="H62" s="86"/>
      <c r="I62" s="85" t="s">
        <v>21</v>
      </c>
      <c r="J62" s="85" t="s">
        <v>190</v>
      </c>
      <c r="K62" s="2"/>
    </row>
    <row r="63" spans="1:11" ht="47.25">
      <c r="A63" s="85">
        <v>46</v>
      </c>
      <c r="B63" s="85" t="s">
        <v>191</v>
      </c>
      <c r="C63" s="85" t="s">
        <v>192</v>
      </c>
      <c r="D63" s="85" t="s">
        <v>193</v>
      </c>
      <c r="E63" s="86">
        <v>7.81</v>
      </c>
      <c r="F63" s="86"/>
      <c r="G63" s="86">
        <v>7.81</v>
      </c>
      <c r="H63" s="86"/>
      <c r="I63" s="85" t="s">
        <v>194</v>
      </c>
      <c r="J63" s="85" t="s">
        <v>195</v>
      </c>
      <c r="K63" s="2"/>
    </row>
    <row r="64" spans="1:11" ht="63">
      <c r="A64" s="85">
        <v>47</v>
      </c>
      <c r="B64" s="85" t="s">
        <v>51</v>
      </c>
      <c r="C64" s="85" t="s">
        <v>8</v>
      </c>
      <c r="D64" s="85" t="s">
        <v>52</v>
      </c>
      <c r="E64" s="86">
        <v>1</v>
      </c>
      <c r="F64" s="86"/>
      <c r="G64" s="86">
        <v>1</v>
      </c>
      <c r="H64" s="86"/>
      <c r="I64" s="85" t="s">
        <v>28</v>
      </c>
      <c r="J64" s="85" t="s">
        <v>53</v>
      </c>
      <c r="K64" s="2"/>
    </row>
    <row r="65" spans="1:11" ht="63">
      <c r="A65" s="85">
        <v>48</v>
      </c>
      <c r="B65" s="85" t="s">
        <v>339</v>
      </c>
      <c r="C65" s="85" t="s">
        <v>397</v>
      </c>
      <c r="D65" s="85" t="s">
        <v>340</v>
      </c>
      <c r="E65" s="86">
        <v>32.57</v>
      </c>
      <c r="F65" s="86">
        <v>28</v>
      </c>
      <c r="G65" s="86">
        <v>32.57</v>
      </c>
      <c r="H65" s="86"/>
      <c r="I65" s="85" t="s">
        <v>341</v>
      </c>
      <c r="J65" s="85" t="s">
        <v>398</v>
      </c>
      <c r="K65" s="2"/>
    </row>
    <row r="66" spans="1:11" s="41" customFormat="1" ht="15.75">
      <c r="A66" s="133" t="s">
        <v>400</v>
      </c>
      <c r="B66" s="133"/>
      <c r="C66" s="46"/>
      <c r="D66" s="46"/>
      <c r="E66" s="56">
        <f>SUM(E61:E65)</f>
        <v>234.08</v>
      </c>
      <c r="F66" s="56">
        <f>SUM(F61:F65)</f>
        <v>28</v>
      </c>
      <c r="G66" s="56">
        <f>SUM(G61:G65)</f>
        <v>234.08</v>
      </c>
      <c r="H66" s="56"/>
      <c r="I66" s="46"/>
      <c r="J66" s="46"/>
      <c r="K66" s="46"/>
    </row>
    <row r="67" spans="1:12" s="17" customFormat="1" ht="15.75">
      <c r="A67" s="57" t="s">
        <v>238</v>
      </c>
      <c r="B67" s="136" t="s">
        <v>553</v>
      </c>
      <c r="C67" s="136"/>
      <c r="D67" s="136"/>
      <c r="E67" s="136"/>
      <c r="F67" s="136"/>
      <c r="G67" s="136"/>
      <c r="H67" s="136"/>
      <c r="I67" s="136"/>
      <c r="J67" s="136"/>
      <c r="K67" s="136"/>
      <c r="L67" s="95"/>
    </row>
    <row r="68" spans="1:12" s="17" customFormat="1" ht="15.75">
      <c r="A68" s="57" t="s">
        <v>239</v>
      </c>
      <c r="B68" s="136" t="s">
        <v>556</v>
      </c>
      <c r="C68" s="136"/>
      <c r="D68" s="136"/>
      <c r="E68" s="136"/>
      <c r="F68" s="136"/>
      <c r="G68" s="136"/>
      <c r="H68" s="136"/>
      <c r="I68" s="136"/>
      <c r="J68" s="136"/>
      <c r="K68" s="136"/>
      <c r="L68" s="95"/>
    </row>
    <row r="69" spans="1:12" s="65" customFormat="1" ht="94.5">
      <c r="A69" s="85">
        <v>49</v>
      </c>
      <c r="B69" s="85" t="s">
        <v>211</v>
      </c>
      <c r="C69" s="85" t="s">
        <v>128</v>
      </c>
      <c r="D69" s="88" t="s">
        <v>23</v>
      </c>
      <c r="E69" s="86">
        <v>13.8</v>
      </c>
      <c r="F69" s="86">
        <v>9.5</v>
      </c>
      <c r="G69" s="86">
        <f aca="true" t="shared" si="1" ref="G69:G76">+E69</f>
        <v>13.8</v>
      </c>
      <c r="H69" s="86"/>
      <c r="I69" s="85" t="s">
        <v>194</v>
      </c>
      <c r="J69" s="85" t="s">
        <v>692</v>
      </c>
      <c r="K69" s="2"/>
      <c r="L69" s="96"/>
    </row>
    <row r="70" spans="1:12" s="65" customFormat="1" ht="204.75">
      <c r="A70" s="85">
        <v>50</v>
      </c>
      <c r="B70" s="85" t="s">
        <v>119</v>
      </c>
      <c r="C70" s="85" t="s">
        <v>128</v>
      </c>
      <c r="D70" s="88" t="s">
        <v>23</v>
      </c>
      <c r="E70" s="86">
        <v>7.7</v>
      </c>
      <c r="F70" s="86">
        <v>6.16</v>
      </c>
      <c r="G70" s="86">
        <f t="shared" si="1"/>
        <v>7.7</v>
      </c>
      <c r="H70" s="86"/>
      <c r="I70" s="85" t="s">
        <v>25</v>
      </c>
      <c r="J70" s="85" t="s">
        <v>694</v>
      </c>
      <c r="K70" s="2"/>
      <c r="L70" s="96"/>
    </row>
    <row r="71" spans="1:12" s="65" customFormat="1" ht="189">
      <c r="A71" s="85">
        <v>51</v>
      </c>
      <c r="B71" s="85" t="s">
        <v>532</v>
      </c>
      <c r="C71" s="85" t="s">
        <v>128</v>
      </c>
      <c r="D71" s="88" t="s">
        <v>23</v>
      </c>
      <c r="E71" s="86">
        <v>2.9</v>
      </c>
      <c r="F71" s="86">
        <v>1.45</v>
      </c>
      <c r="G71" s="86">
        <f t="shared" si="1"/>
        <v>2.9</v>
      </c>
      <c r="H71" s="86"/>
      <c r="I71" s="85" t="s">
        <v>531</v>
      </c>
      <c r="J71" s="85" t="s">
        <v>693</v>
      </c>
      <c r="K71" s="2"/>
      <c r="L71" s="96"/>
    </row>
    <row r="72" spans="1:12" s="65" customFormat="1" ht="267.75">
      <c r="A72" s="85">
        <v>52</v>
      </c>
      <c r="B72" s="85" t="s">
        <v>125</v>
      </c>
      <c r="C72" s="85" t="s">
        <v>128</v>
      </c>
      <c r="D72" s="88" t="s">
        <v>23</v>
      </c>
      <c r="E72" s="86">
        <v>4.09</v>
      </c>
      <c r="F72" s="86">
        <v>1.2269999999999999</v>
      </c>
      <c r="G72" s="86">
        <f t="shared" si="1"/>
        <v>4.09</v>
      </c>
      <c r="H72" s="86"/>
      <c r="I72" s="85" t="s">
        <v>25</v>
      </c>
      <c r="J72" s="85" t="s">
        <v>695</v>
      </c>
      <c r="K72" s="2"/>
      <c r="L72" s="96">
        <v>0</v>
      </c>
    </row>
    <row r="73" spans="1:12" s="65" customFormat="1" ht="126">
      <c r="A73" s="85">
        <v>53</v>
      </c>
      <c r="B73" s="85" t="s">
        <v>169</v>
      </c>
      <c r="C73" s="85" t="s">
        <v>7</v>
      </c>
      <c r="D73" s="88" t="s">
        <v>23</v>
      </c>
      <c r="E73" s="86">
        <v>1.07</v>
      </c>
      <c r="F73" s="86">
        <v>0.6955000000000001</v>
      </c>
      <c r="G73" s="86">
        <f t="shared" si="1"/>
        <v>1.07</v>
      </c>
      <c r="H73" s="86"/>
      <c r="I73" s="85" t="s">
        <v>528</v>
      </c>
      <c r="J73" s="85" t="s">
        <v>710</v>
      </c>
      <c r="K73" s="2"/>
      <c r="L73" s="102"/>
    </row>
    <row r="74" spans="1:12" s="65" customFormat="1" ht="126">
      <c r="A74" s="85">
        <v>54</v>
      </c>
      <c r="B74" s="85" t="s">
        <v>246</v>
      </c>
      <c r="C74" s="85" t="s">
        <v>7</v>
      </c>
      <c r="D74" s="88" t="s">
        <v>23</v>
      </c>
      <c r="E74" s="86">
        <v>5.2</v>
      </c>
      <c r="F74" s="86">
        <v>4.16</v>
      </c>
      <c r="G74" s="86">
        <f t="shared" si="1"/>
        <v>5.2</v>
      </c>
      <c r="H74" s="86"/>
      <c r="I74" s="85" t="s">
        <v>527</v>
      </c>
      <c r="J74" s="85" t="s">
        <v>711</v>
      </c>
      <c r="K74" s="2"/>
      <c r="L74" s="102"/>
    </row>
    <row r="75" spans="1:12" s="65" customFormat="1" ht="141.75">
      <c r="A75" s="85">
        <v>55</v>
      </c>
      <c r="B75" s="85" t="s">
        <v>526</v>
      </c>
      <c r="C75" s="85" t="s">
        <v>4</v>
      </c>
      <c r="D75" s="85" t="s">
        <v>14</v>
      </c>
      <c r="E75" s="86">
        <f>4215/10000</f>
        <v>0.4215</v>
      </c>
      <c r="F75" s="86">
        <f>2560/10000</f>
        <v>0.256</v>
      </c>
      <c r="G75" s="86">
        <f t="shared" si="1"/>
        <v>0.4215</v>
      </c>
      <c r="H75" s="86"/>
      <c r="I75" s="85" t="s">
        <v>159</v>
      </c>
      <c r="J75" s="85" t="s">
        <v>696</v>
      </c>
      <c r="K75" s="2"/>
      <c r="L75" s="96"/>
    </row>
    <row r="76" spans="1:12" s="66" customFormat="1" ht="78.75">
      <c r="A76" s="85">
        <v>56</v>
      </c>
      <c r="B76" s="85" t="s">
        <v>524</v>
      </c>
      <c r="C76" s="85" t="s">
        <v>4</v>
      </c>
      <c r="D76" s="88" t="s">
        <v>23</v>
      </c>
      <c r="E76" s="86">
        <v>0.35</v>
      </c>
      <c r="F76" s="86">
        <f>+G76*0.7</f>
        <v>0.24499999999999997</v>
      </c>
      <c r="G76" s="86">
        <f t="shared" si="1"/>
        <v>0.35</v>
      </c>
      <c r="H76" s="86"/>
      <c r="I76" s="85" t="s">
        <v>205</v>
      </c>
      <c r="J76" s="85" t="s">
        <v>523</v>
      </c>
      <c r="K76" s="2"/>
      <c r="L76" s="99"/>
    </row>
    <row r="77" spans="1:12" s="66" customFormat="1" ht="63">
      <c r="A77" s="85">
        <v>57</v>
      </c>
      <c r="B77" s="85" t="s">
        <v>255</v>
      </c>
      <c r="C77" s="91" t="s">
        <v>13</v>
      </c>
      <c r="D77" s="88" t="s">
        <v>23</v>
      </c>
      <c r="E77" s="86">
        <v>1.3283</v>
      </c>
      <c r="F77" s="86">
        <v>1.03</v>
      </c>
      <c r="G77" s="86">
        <f>E77</f>
        <v>1.3283</v>
      </c>
      <c r="H77" s="86"/>
      <c r="I77" s="85" t="s">
        <v>522</v>
      </c>
      <c r="J77" s="85" t="s">
        <v>521</v>
      </c>
      <c r="K77" s="2"/>
      <c r="L77" s="99"/>
    </row>
    <row r="78" spans="1:12" s="65" customFormat="1" ht="78.75">
      <c r="A78" s="85">
        <v>58</v>
      </c>
      <c r="B78" s="85" t="s">
        <v>517</v>
      </c>
      <c r="C78" s="91" t="s">
        <v>13</v>
      </c>
      <c r="D78" s="88" t="s">
        <v>23</v>
      </c>
      <c r="E78" s="86">
        <v>1.806</v>
      </c>
      <c r="F78" s="86"/>
      <c r="G78" s="86">
        <f>+E78</f>
        <v>1.806</v>
      </c>
      <c r="H78" s="86"/>
      <c r="I78" s="85" t="s">
        <v>516</v>
      </c>
      <c r="J78" s="85" t="s">
        <v>515</v>
      </c>
      <c r="K78" s="2"/>
      <c r="L78" s="96"/>
    </row>
    <row r="79" spans="1:12" s="65" customFormat="1" ht="78.75">
      <c r="A79" s="85">
        <v>59</v>
      </c>
      <c r="B79" s="85" t="s">
        <v>512</v>
      </c>
      <c r="C79" s="91" t="s">
        <v>13</v>
      </c>
      <c r="D79" s="88" t="s">
        <v>23</v>
      </c>
      <c r="E79" s="86"/>
      <c r="F79" s="86"/>
      <c r="G79" s="86"/>
      <c r="H79" s="86"/>
      <c r="I79" s="85" t="s">
        <v>17</v>
      </c>
      <c r="J79" s="85" t="s">
        <v>511</v>
      </c>
      <c r="K79" s="2"/>
      <c r="L79" s="96" t="s">
        <v>717</v>
      </c>
    </row>
    <row r="80" spans="1:12" s="65" customFormat="1" ht="31.5">
      <c r="A80" s="85">
        <v>60</v>
      </c>
      <c r="B80" s="85" t="s">
        <v>507</v>
      </c>
      <c r="C80" s="85" t="s">
        <v>6</v>
      </c>
      <c r="D80" s="88" t="s">
        <v>23</v>
      </c>
      <c r="E80" s="86">
        <v>0.7</v>
      </c>
      <c r="F80" s="86">
        <v>0.7</v>
      </c>
      <c r="G80" s="86">
        <f>+F80</f>
        <v>0.7</v>
      </c>
      <c r="H80" s="86"/>
      <c r="I80" s="91" t="s">
        <v>506</v>
      </c>
      <c r="J80" s="85" t="s">
        <v>505</v>
      </c>
      <c r="K80" s="2"/>
      <c r="L80" s="96"/>
    </row>
    <row r="81" spans="1:12" s="77" customFormat="1" ht="110.25">
      <c r="A81" s="73">
        <v>61</v>
      </c>
      <c r="B81" s="73" t="s">
        <v>504</v>
      </c>
      <c r="C81" s="73" t="s">
        <v>503</v>
      </c>
      <c r="D81" s="74" t="s">
        <v>23</v>
      </c>
      <c r="E81" s="75">
        <f>95.68/10000</f>
        <v>0.009568</v>
      </c>
      <c r="F81" s="75">
        <f>0.6*E81</f>
        <v>0.0057408</v>
      </c>
      <c r="G81" s="75">
        <f>+E81</f>
        <v>0.009568</v>
      </c>
      <c r="H81" s="75"/>
      <c r="I81" s="73" t="s">
        <v>502</v>
      </c>
      <c r="J81" s="73" t="s">
        <v>697</v>
      </c>
      <c r="K81" s="76"/>
      <c r="L81" s="98"/>
    </row>
    <row r="82" spans="1:11" s="41" customFormat="1" ht="15.75">
      <c r="A82" s="133" t="s">
        <v>400</v>
      </c>
      <c r="B82" s="133"/>
      <c r="C82" s="46"/>
      <c r="D82" s="46"/>
      <c r="E82" s="56">
        <f>SUM(E69:E81)</f>
        <v>39.375368</v>
      </c>
      <c r="F82" s="56">
        <f>SUM(F69:F81)</f>
        <v>25.429240800000002</v>
      </c>
      <c r="G82" s="56">
        <f>SUM(G69:G81)</f>
        <v>39.375368</v>
      </c>
      <c r="H82" s="56"/>
      <c r="I82" s="46"/>
      <c r="J82" s="46"/>
      <c r="K82" s="46"/>
    </row>
    <row r="83" spans="1:12" s="17" customFormat="1" ht="15.75">
      <c r="A83" s="57" t="s">
        <v>555</v>
      </c>
      <c r="B83" s="136" t="s">
        <v>554</v>
      </c>
      <c r="C83" s="136"/>
      <c r="D83" s="136"/>
      <c r="E83" s="136"/>
      <c r="F83" s="136"/>
      <c r="G83" s="136"/>
      <c r="H83" s="136"/>
      <c r="I83" s="136"/>
      <c r="J83" s="136"/>
      <c r="K83" s="136"/>
      <c r="L83" s="95"/>
    </row>
    <row r="84" spans="1:12" s="65" customFormat="1" ht="94.5">
      <c r="A84" s="85">
        <v>62</v>
      </c>
      <c r="B84" s="85" t="s">
        <v>292</v>
      </c>
      <c r="C84" s="85" t="s">
        <v>128</v>
      </c>
      <c r="D84" s="88" t="s">
        <v>23</v>
      </c>
      <c r="E84" s="86">
        <v>4.02</v>
      </c>
      <c r="F84" s="86">
        <v>3.2159999999999997</v>
      </c>
      <c r="G84" s="86">
        <f aca="true" t="shared" si="2" ref="G84:G92">+E84</f>
        <v>4.02</v>
      </c>
      <c r="H84" s="86"/>
      <c r="I84" s="85" t="s">
        <v>167</v>
      </c>
      <c r="J84" s="87" t="s">
        <v>698</v>
      </c>
      <c r="K84" s="2"/>
      <c r="L84" s="96"/>
    </row>
    <row r="85" spans="1:12" s="65" customFormat="1" ht="78.75">
      <c r="A85" s="85">
        <v>63</v>
      </c>
      <c r="B85" s="85" t="s">
        <v>293</v>
      </c>
      <c r="C85" s="85" t="s">
        <v>128</v>
      </c>
      <c r="D85" s="88" t="s">
        <v>23</v>
      </c>
      <c r="E85" s="86">
        <v>4.3972</v>
      </c>
      <c r="F85" s="86">
        <v>3.51776</v>
      </c>
      <c r="G85" s="86">
        <f t="shared" si="2"/>
        <v>4.3972</v>
      </c>
      <c r="H85" s="86"/>
      <c r="I85" s="85" t="s">
        <v>167</v>
      </c>
      <c r="J85" s="87" t="s">
        <v>699</v>
      </c>
      <c r="K85" s="2"/>
      <c r="L85" s="96"/>
    </row>
    <row r="86" spans="1:12" s="65" customFormat="1" ht="126">
      <c r="A86" s="85">
        <v>64</v>
      </c>
      <c r="B86" s="85" t="s">
        <v>295</v>
      </c>
      <c r="C86" s="85" t="s">
        <v>128</v>
      </c>
      <c r="D86" s="88" t="s">
        <v>134</v>
      </c>
      <c r="E86" s="86"/>
      <c r="F86" s="86"/>
      <c r="G86" s="86"/>
      <c r="H86" s="86"/>
      <c r="I86" s="85" t="s">
        <v>167</v>
      </c>
      <c r="J86" s="87" t="s">
        <v>700</v>
      </c>
      <c r="K86" s="2"/>
      <c r="L86" s="96" t="s">
        <v>718</v>
      </c>
    </row>
    <row r="87" spans="1:12" s="65" customFormat="1" ht="141.75">
      <c r="A87" s="85">
        <v>65</v>
      </c>
      <c r="B87" s="85" t="s">
        <v>294</v>
      </c>
      <c r="C87" s="85" t="s">
        <v>128</v>
      </c>
      <c r="D87" s="88" t="s">
        <v>23</v>
      </c>
      <c r="E87" s="86">
        <v>3.3</v>
      </c>
      <c r="F87" s="86">
        <v>2.64</v>
      </c>
      <c r="G87" s="86">
        <f t="shared" si="2"/>
        <v>3.3</v>
      </c>
      <c r="H87" s="86"/>
      <c r="I87" s="85" t="s">
        <v>35</v>
      </c>
      <c r="J87" s="85" t="s">
        <v>701</v>
      </c>
      <c r="K87" s="2"/>
      <c r="L87" s="96"/>
    </row>
    <row r="88" spans="1:12" s="65" customFormat="1" ht="141.75">
      <c r="A88" s="85">
        <v>66</v>
      </c>
      <c r="B88" s="85" t="s">
        <v>296</v>
      </c>
      <c r="C88" s="85" t="s">
        <v>3</v>
      </c>
      <c r="D88" s="88" t="s">
        <v>23</v>
      </c>
      <c r="E88" s="86">
        <v>0.84</v>
      </c>
      <c r="F88" s="86">
        <v>0.672</v>
      </c>
      <c r="G88" s="86">
        <f t="shared" si="2"/>
        <v>0.84</v>
      </c>
      <c r="H88" s="86"/>
      <c r="I88" s="85" t="s">
        <v>25</v>
      </c>
      <c r="J88" s="85" t="s">
        <v>702</v>
      </c>
      <c r="K88" s="2"/>
      <c r="L88" s="96"/>
    </row>
    <row r="89" spans="1:15" s="65" customFormat="1" ht="126">
      <c r="A89" s="85">
        <v>67</v>
      </c>
      <c r="B89" s="85" t="s">
        <v>297</v>
      </c>
      <c r="C89" s="85" t="s">
        <v>3</v>
      </c>
      <c r="D89" s="88" t="s">
        <v>23</v>
      </c>
      <c r="E89" s="86">
        <v>0.46</v>
      </c>
      <c r="F89" s="86">
        <v>0.36800000000000005</v>
      </c>
      <c r="G89" s="86">
        <f t="shared" si="2"/>
        <v>0.46</v>
      </c>
      <c r="H89" s="86"/>
      <c r="I89" s="85" t="s">
        <v>298</v>
      </c>
      <c r="J89" s="85" t="s">
        <v>703</v>
      </c>
      <c r="K89" s="2"/>
      <c r="L89" s="99"/>
      <c r="M89" s="66"/>
      <c r="N89" s="66"/>
      <c r="O89" s="66"/>
    </row>
    <row r="90" spans="1:12" s="79" customFormat="1" ht="63">
      <c r="A90" s="73">
        <v>68</v>
      </c>
      <c r="B90" s="73" t="s">
        <v>306</v>
      </c>
      <c r="C90" s="73" t="s">
        <v>3</v>
      </c>
      <c r="D90" s="74" t="s">
        <v>23</v>
      </c>
      <c r="E90" s="75">
        <v>3.815</v>
      </c>
      <c r="F90" s="75">
        <v>3.052</v>
      </c>
      <c r="G90" s="75">
        <f t="shared" si="2"/>
        <v>3.815</v>
      </c>
      <c r="H90" s="75"/>
      <c r="I90" s="73" t="s">
        <v>304</v>
      </c>
      <c r="J90" s="73" t="s">
        <v>493</v>
      </c>
      <c r="K90" s="76" t="s">
        <v>723</v>
      </c>
      <c r="L90" s="104" t="s">
        <v>719</v>
      </c>
    </row>
    <row r="91" spans="1:15" s="79" customFormat="1" ht="63">
      <c r="A91" s="73">
        <v>69</v>
      </c>
      <c r="B91" s="73" t="s">
        <v>308</v>
      </c>
      <c r="C91" s="73" t="s">
        <v>3</v>
      </c>
      <c r="D91" s="74" t="s">
        <v>23</v>
      </c>
      <c r="E91" s="75">
        <v>3.66</v>
      </c>
      <c r="F91" s="75">
        <v>2.9280000000000004</v>
      </c>
      <c r="G91" s="75">
        <f t="shared" si="2"/>
        <v>3.66</v>
      </c>
      <c r="H91" s="75"/>
      <c r="I91" s="73" t="s">
        <v>35</v>
      </c>
      <c r="J91" s="73" t="s">
        <v>492</v>
      </c>
      <c r="K91" s="76" t="s">
        <v>723</v>
      </c>
      <c r="L91" s="104" t="s">
        <v>719</v>
      </c>
      <c r="M91" s="77"/>
      <c r="N91" s="77"/>
      <c r="O91" s="77"/>
    </row>
    <row r="92" spans="1:12" s="65" customFormat="1" ht="110.25">
      <c r="A92" s="85">
        <v>70</v>
      </c>
      <c r="B92" s="85" t="s">
        <v>491</v>
      </c>
      <c r="C92" s="85" t="s">
        <v>4</v>
      </c>
      <c r="D92" s="88" t="s">
        <v>23</v>
      </c>
      <c r="E92" s="86">
        <v>1.3</v>
      </c>
      <c r="F92" s="86">
        <f>800/10000</f>
        <v>0.08</v>
      </c>
      <c r="G92" s="86">
        <f t="shared" si="2"/>
        <v>1.3</v>
      </c>
      <c r="H92" s="86"/>
      <c r="I92" s="85" t="s">
        <v>20</v>
      </c>
      <c r="J92" s="85" t="s">
        <v>704</v>
      </c>
      <c r="K92" s="2"/>
      <c r="L92" s="96"/>
    </row>
    <row r="93" spans="1:12" s="65" customFormat="1" ht="110.25">
      <c r="A93" s="85">
        <v>71</v>
      </c>
      <c r="B93" s="85" t="s">
        <v>489</v>
      </c>
      <c r="C93" s="91" t="s">
        <v>7</v>
      </c>
      <c r="D93" s="88" t="s">
        <v>23</v>
      </c>
      <c r="E93" s="86">
        <v>6.67</v>
      </c>
      <c r="F93" s="86"/>
      <c r="G93" s="86">
        <f>E93</f>
        <v>6.67</v>
      </c>
      <c r="H93" s="86"/>
      <c r="I93" s="85" t="s">
        <v>488</v>
      </c>
      <c r="J93" s="90" t="s">
        <v>705</v>
      </c>
      <c r="K93" s="2"/>
      <c r="L93" s="96"/>
    </row>
    <row r="94" spans="1:15" s="41" customFormat="1" ht="15.75">
      <c r="A94" s="46"/>
      <c r="B94" s="46" t="s">
        <v>400</v>
      </c>
      <c r="C94" s="46"/>
      <c r="D94" s="46"/>
      <c r="E94" s="56">
        <f>SUM(E84:E93)</f>
        <v>28.462200000000003</v>
      </c>
      <c r="F94" s="56">
        <f>SUM(F84:F93)</f>
        <v>16.47376</v>
      </c>
      <c r="G94" s="56">
        <f>SUM(G84:G93)</f>
        <v>28.462200000000003</v>
      </c>
      <c r="H94" s="56"/>
      <c r="I94" s="46"/>
      <c r="J94" s="46"/>
      <c r="K94" s="46"/>
      <c r="L94" s="95"/>
      <c r="M94" s="17"/>
      <c r="N94" s="17"/>
      <c r="O94" s="17"/>
    </row>
    <row r="95" spans="1:15" s="17" customFormat="1" ht="15.75">
      <c r="A95" s="57" t="s">
        <v>558</v>
      </c>
      <c r="B95" s="57" t="s">
        <v>557</v>
      </c>
      <c r="C95" s="57"/>
      <c r="D95" s="57"/>
      <c r="E95" s="60"/>
      <c r="F95" s="60"/>
      <c r="G95" s="60"/>
      <c r="H95" s="60"/>
      <c r="I95" s="57"/>
      <c r="J95" s="57"/>
      <c r="K95" s="57"/>
      <c r="L95" s="19"/>
      <c r="M95" s="19"/>
      <c r="N95" s="19"/>
      <c r="O95" s="19"/>
    </row>
    <row r="96" spans="1:15" s="19" customFormat="1" ht="63">
      <c r="A96" s="85">
        <v>72</v>
      </c>
      <c r="B96" s="85" t="s">
        <v>450</v>
      </c>
      <c r="C96" s="85" t="s">
        <v>8</v>
      </c>
      <c r="D96" s="85" t="s">
        <v>449</v>
      </c>
      <c r="E96" s="86">
        <v>0.5</v>
      </c>
      <c r="F96" s="86"/>
      <c r="G96" s="86">
        <v>0.5</v>
      </c>
      <c r="H96" s="86"/>
      <c r="I96" s="85" t="s">
        <v>19</v>
      </c>
      <c r="J96" s="85" t="s">
        <v>448</v>
      </c>
      <c r="K96" s="47"/>
      <c r="L96" s="41"/>
      <c r="M96" s="41"/>
      <c r="N96" s="41"/>
      <c r="O96" s="41"/>
    </row>
    <row r="97" spans="1:15" s="41" customFormat="1" ht="15.75">
      <c r="A97" s="46"/>
      <c r="B97" s="46" t="s">
        <v>400</v>
      </c>
      <c r="C97" s="46"/>
      <c r="D97" s="46"/>
      <c r="E97" s="56">
        <v>0.5</v>
      </c>
      <c r="F97" s="56"/>
      <c r="G97" s="56">
        <v>0.5</v>
      </c>
      <c r="H97" s="56"/>
      <c r="I97" s="46"/>
      <c r="J97" s="46"/>
      <c r="K97" s="46"/>
      <c r="L97" s="95"/>
      <c r="M97" s="17"/>
      <c r="N97" s="17"/>
      <c r="O97" s="17"/>
    </row>
    <row r="98" spans="1:15" s="17" customFormat="1" ht="15.75">
      <c r="A98" s="57" t="s">
        <v>248</v>
      </c>
      <c r="B98" s="136" t="s">
        <v>619</v>
      </c>
      <c r="C98" s="136"/>
      <c r="D98" s="136"/>
      <c r="E98" s="136"/>
      <c r="F98" s="136"/>
      <c r="G98" s="136"/>
      <c r="H98" s="136"/>
      <c r="I98" s="136"/>
      <c r="J98" s="136"/>
      <c r="K98" s="136"/>
      <c r="L98" s="94"/>
      <c r="M98" s="16"/>
      <c r="N98" s="16"/>
      <c r="O98" s="16"/>
    </row>
    <row r="99" spans="1:12" ht="78.75">
      <c r="A99" s="47">
        <v>73</v>
      </c>
      <c r="B99" s="47" t="s">
        <v>200</v>
      </c>
      <c r="C99" s="47" t="s">
        <v>6</v>
      </c>
      <c r="D99" s="47" t="s">
        <v>134</v>
      </c>
      <c r="E99" s="58">
        <v>0.23</v>
      </c>
      <c r="F99" s="58"/>
      <c r="G99" s="58"/>
      <c r="H99" s="58"/>
      <c r="I99" s="47" t="s">
        <v>201</v>
      </c>
      <c r="J99" s="47" t="s">
        <v>706</v>
      </c>
      <c r="K99" s="47"/>
      <c r="L99" s="98" t="s">
        <v>720</v>
      </c>
    </row>
    <row r="100" spans="1:12" ht="63">
      <c r="A100" s="47">
        <v>74</v>
      </c>
      <c r="B100" s="47" t="s">
        <v>203</v>
      </c>
      <c r="C100" s="47" t="s">
        <v>6</v>
      </c>
      <c r="D100" s="47" t="s">
        <v>134</v>
      </c>
      <c r="E100" s="58">
        <v>0.04</v>
      </c>
      <c r="F100" s="58"/>
      <c r="G100" s="58"/>
      <c r="H100" s="58"/>
      <c r="I100" s="47" t="s">
        <v>201</v>
      </c>
      <c r="J100" s="47" t="s">
        <v>707</v>
      </c>
      <c r="K100" s="47"/>
      <c r="L100" s="98" t="s">
        <v>720</v>
      </c>
    </row>
    <row r="101" spans="1:11" ht="94.5">
      <c r="A101" s="47">
        <v>75</v>
      </c>
      <c r="B101" s="47" t="s">
        <v>415</v>
      </c>
      <c r="C101" s="47" t="s">
        <v>128</v>
      </c>
      <c r="D101" s="47" t="s">
        <v>161</v>
      </c>
      <c r="E101" s="58">
        <v>3</v>
      </c>
      <c r="F101" s="58"/>
      <c r="G101" s="58"/>
      <c r="H101" s="58"/>
      <c r="I101" s="47" t="s">
        <v>162</v>
      </c>
      <c r="J101" s="47" t="s">
        <v>416</v>
      </c>
      <c r="K101" s="47"/>
    </row>
    <row r="102" spans="1:11" ht="110.25">
      <c r="A102" s="47">
        <v>76</v>
      </c>
      <c r="B102" s="47" t="s">
        <v>87</v>
      </c>
      <c r="C102" s="2" t="s">
        <v>7</v>
      </c>
      <c r="D102" s="47" t="s">
        <v>88</v>
      </c>
      <c r="E102" s="58">
        <v>7.4</v>
      </c>
      <c r="F102" s="58"/>
      <c r="G102" s="58"/>
      <c r="H102" s="58"/>
      <c r="I102" s="2" t="s">
        <v>21</v>
      </c>
      <c r="J102" s="47" t="s">
        <v>89</v>
      </c>
      <c r="K102" s="47"/>
    </row>
    <row r="103" spans="1:16" s="106" customFormat="1" ht="78.75">
      <c r="A103" s="105">
        <v>77</v>
      </c>
      <c r="B103" s="107" t="s">
        <v>68</v>
      </c>
      <c r="C103" s="108" t="s">
        <v>7</v>
      </c>
      <c r="D103" s="107" t="s">
        <v>69</v>
      </c>
      <c r="E103" s="109">
        <v>63</v>
      </c>
      <c r="F103" s="109"/>
      <c r="G103" s="109">
        <v>63</v>
      </c>
      <c r="H103" s="109"/>
      <c r="I103" s="108" t="s">
        <v>70</v>
      </c>
      <c r="J103" s="105" t="s">
        <v>733</v>
      </c>
      <c r="K103" s="107"/>
      <c r="L103" s="110"/>
      <c r="M103" s="111"/>
      <c r="N103" s="111"/>
      <c r="O103" s="111"/>
      <c r="P103" s="111"/>
    </row>
    <row r="104" spans="1:11" ht="126">
      <c r="A104" s="47">
        <v>78</v>
      </c>
      <c r="B104" s="47" t="s">
        <v>79</v>
      </c>
      <c r="C104" s="47" t="s">
        <v>80</v>
      </c>
      <c r="D104" s="47" t="s">
        <v>81</v>
      </c>
      <c r="E104" s="58">
        <v>1.53</v>
      </c>
      <c r="F104" s="58"/>
      <c r="G104" s="58"/>
      <c r="H104" s="58"/>
      <c r="I104" s="2" t="s">
        <v>24</v>
      </c>
      <c r="J104" s="47" t="s">
        <v>82</v>
      </c>
      <c r="K104" s="47"/>
    </row>
    <row r="105" spans="1:11" ht="47.25">
      <c r="A105" s="47">
        <v>79</v>
      </c>
      <c r="B105" s="47" t="s">
        <v>83</v>
      </c>
      <c r="C105" s="47" t="s">
        <v>3</v>
      </c>
      <c r="D105" s="47" t="s">
        <v>81</v>
      </c>
      <c r="E105" s="58">
        <v>9.34</v>
      </c>
      <c r="F105" s="58"/>
      <c r="G105" s="58"/>
      <c r="H105" s="58"/>
      <c r="I105" s="47" t="s">
        <v>70</v>
      </c>
      <c r="J105" s="47" t="s">
        <v>85</v>
      </c>
      <c r="K105" s="47"/>
    </row>
    <row r="106" spans="1:11" ht="63">
      <c r="A106" s="47">
        <v>80</v>
      </c>
      <c r="B106" s="47" t="s">
        <v>196</v>
      </c>
      <c r="C106" s="2" t="s">
        <v>6</v>
      </c>
      <c r="D106" s="47" t="s">
        <v>197</v>
      </c>
      <c r="E106" s="58">
        <v>0.83</v>
      </c>
      <c r="F106" s="58"/>
      <c r="G106" s="58"/>
      <c r="H106" s="58"/>
      <c r="I106" s="2" t="s">
        <v>198</v>
      </c>
      <c r="J106" s="47" t="s">
        <v>413</v>
      </c>
      <c r="K106" s="47"/>
    </row>
    <row r="107" spans="1:11" ht="63">
      <c r="A107" s="47">
        <v>81</v>
      </c>
      <c r="B107" s="47" t="s">
        <v>199</v>
      </c>
      <c r="C107" s="2" t="s">
        <v>6</v>
      </c>
      <c r="D107" s="47" t="s">
        <v>197</v>
      </c>
      <c r="E107" s="58">
        <v>0.7</v>
      </c>
      <c r="F107" s="58"/>
      <c r="G107" s="58"/>
      <c r="H107" s="58"/>
      <c r="I107" s="2" t="s">
        <v>198</v>
      </c>
      <c r="J107" s="47" t="s">
        <v>414</v>
      </c>
      <c r="K107" s="47"/>
    </row>
    <row r="108" spans="1:11" ht="47.25">
      <c r="A108" s="47">
        <v>82</v>
      </c>
      <c r="B108" s="47" t="s">
        <v>218</v>
      </c>
      <c r="C108" s="47" t="s">
        <v>7</v>
      </c>
      <c r="D108" s="47" t="s">
        <v>219</v>
      </c>
      <c r="E108" s="58">
        <v>26</v>
      </c>
      <c r="F108" s="58"/>
      <c r="G108" s="58"/>
      <c r="H108" s="58"/>
      <c r="I108" s="47" t="s">
        <v>220</v>
      </c>
      <c r="J108" s="47" t="s">
        <v>221</v>
      </c>
      <c r="K108" s="47"/>
    </row>
    <row r="109" spans="1:11" ht="31.5">
      <c r="A109" s="47">
        <v>83</v>
      </c>
      <c r="B109" s="47" t="s">
        <v>222</v>
      </c>
      <c r="C109" s="47" t="s">
        <v>223</v>
      </c>
      <c r="D109" s="47" t="s">
        <v>224</v>
      </c>
      <c r="E109" s="58">
        <v>1.01</v>
      </c>
      <c r="F109" s="58"/>
      <c r="G109" s="58"/>
      <c r="H109" s="58"/>
      <c r="I109" s="47" t="s">
        <v>50</v>
      </c>
      <c r="J109" s="47" t="s">
        <v>225</v>
      </c>
      <c r="K109" s="47"/>
    </row>
    <row r="110" spans="1:11" ht="157.5">
      <c r="A110" s="47">
        <v>84</v>
      </c>
      <c r="B110" s="47" t="s">
        <v>342</v>
      </c>
      <c r="C110" s="47" t="s">
        <v>22</v>
      </c>
      <c r="D110" s="47" t="s">
        <v>81</v>
      </c>
      <c r="E110" s="58">
        <v>3.71</v>
      </c>
      <c r="F110" s="58"/>
      <c r="G110" s="58"/>
      <c r="H110" s="58"/>
      <c r="I110" s="47" t="s">
        <v>24</v>
      </c>
      <c r="J110" s="47" t="s">
        <v>343</v>
      </c>
      <c r="K110" s="47"/>
    </row>
    <row r="111" spans="1:11" ht="78.75">
      <c r="A111" s="47">
        <v>85</v>
      </c>
      <c r="B111" s="47" t="s">
        <v>355</v>
      </c>
      <c r="C111" s="47" t="s">
        <v>4</v>
      </c>
      <c r="D111" s="47" t="s">
        <v>356</v>
      </c>
      <c r="E111" s="58">
        <v>15.2</v>
      </c>
      <c r="F111" s="58"/>
      <c r="G111" s="58"/>
      <c r="H111" s="58"/>
      <c r="I111" s="47" t="s">
        <v>357</v>
      </c>
      <c r="J111" s="47" t="s">
        <v>358</v>
      </c>
      <c r="K111" s="47"/>
    </row>
    <row r="112" spans="1:11" ht="31.5">
      <c r="A112" s="47">
        <v>86</v>
      </c>
      <c r="B112" s="47" t="s">
        <v>446</v>
      </c>
      <c r="C112" s="47" t="s">
        <v>22</v>
      </c>
      <c r="D112" s="47" t="s">
        <v>445</v>
      </c>
      <c r="E112" s="58">
        <v>1.52</v>
      </c>
      <c r="F112" s="58"/>
      <c r="G112" s="58"/>
      <c r="H112" s="58"/>
      <c r="I112" s="47" t="s">
        <v>24</v>
      </c>
      <c r="J112" s="47" t="s">
        <v>444</v>
      </c>
      <c r="K112" s="47"/>
    </row>
    <row r="113" spans="1:11" ht="129">
      <c r="A113" s="47">
        <v>87</v>
      </c>
      <c r="B113" s="47" t="s">
        <v>439</v>
      </c>
      <c r="C113" s="47" t="s">
        <v>3</v>
      </c>
      <c r="D113" s="47" t="s">
        <v>438</v>
      </c>
      <c r="E113" s="58">
        <v>0.23</v>
      </c>
      <c r="F113" s="58"/>
      <c r="G113" s="58"/>
      <c r="H113" s="58"/>
      <c r="I113" s="47" t="s">
        <v>70</v>
      </c>
      <c r="J113" s="71" t="s">
        <v>651</v>
      </c>
      <c r="K113" s="47"/>
    </row>
    <row r="114" spans="1:11" ht="78.75">
      <c r="A114" s="47">
        <v>88</v>
      </c>
      <c r="B114" s="47" t="s">
        <v>435</v>
      </c>
      <c r="C114" s="47" t="s">
        <v>3</v>
      </c>
      <c r="D114" s="47" t="s">
        <v>437</v>
      </c>
      <c r="E114" s="58">
        <v>0.8</v>
      </c>
      <c r="F114" s="58"/>
      <c r="G114" s="58"/>
      <c r="H114" s="58"/>
      <c r="I114" s="47" t="s">
        <v>26</v>
      </c>
      <c r="J114" s="47" t="s">
        <v>436</v>
      </c>
      <c r="K114" s="47"/>
    </row>
    <row r="115" spans="1:15" ht="78.75">
      <c r="A115" s="47">
        <v>89</v>
      </c>
      <c r="B115" s="47" t="s">
        <v>435</v>
      </c>
      <c r="C115" s="47" t="s">
        <v>3</v>
      </c>
      <c r="D115" s="47" t="s">
        <v>434</v>
      </c>
      <c r="E115" s="58">
        <v>0.85</v>
      </c>
      <c r="F115" s="58"/>
      <c r="G115" s="58"/>
      <c r="H115" s="58"/>
      <c r="I115" s="47" t="s">
        <v>26</v>
      </c>
      <c r="J115" s="47" t="s">
        <v>433</v>
      </c>
      <c r="K115" s="47"/>
      <c r="L115" s="41"/>
      <c r="M115" s="41"/>
      <c r="N115" s="41"/>
      <c r="O115" s="41"/>
    </row>
    <row r="116" spans="1:16" ht="94.5">
      <c r="A116" s="47">
        <v>90</v>
      </c>
      <c r="B116" s="47" t="s">
        <v>427</v>
      </c>
      <c r="C116" s="47" t="s">
        <v>3</v>
      </c>
      <c r="D116" s="47" t="s">
        <v>426</v>
      </c>
      <c r="E116" s="58">
        <v>0.16</v>
      </c>
      <c r="F116" s="58"/>
      <c r="G116" s="58"/>
      <c r="H116" s="58"/>
      <c r="I116" s="47" t="s">
        <v>194</v>
      </c>
      <c r="J116" s="47" t="s">
        <v>425</v>
      </c>
      <c r="K116" s="47"/>
      <c r="L116" s="95"/>
      <c r="M116" s="17"/>
      <c r="N116" s="17"/>
      <c r="O116" s="17"/>
      <c r="P116" s="41"/>
    </row>
    <row r="117" spans="1:16" s="41" customFormat="1" ht="15.75">
      <c r="A117" s="46"/>
      <c r="B117" s="46" t="s">
        <v>400</v>
      </c>
      <c r="C117" s="46"/>
      <c r="D117" s="46"/>
      <c r="E117" s="56">
        <f>SUM(E99:E116)</f>
        <v>135.55</v>
      </c>
      <c r="F117" s="56"/>
      <c r="G117" s="56"/>
      <c r="H117" s="56"/>
      <c r="I117" s="46"/>
      <c r="J117" s="46"/>
      <c r="K117" s="46"/>
      <c r="L117" s="95"/>
      <c r="M117" s="17"/>
      <c r="N117" s="17"/>
      <c r="O117" s="17"/>
      <c r="P117" s="17"/>
    </row>
    <row r="118" spans="1:15" s="17" customFormat="1" ht="15.75">
      <c r="A118" s="57" t="s">
        <v>249</v>
      </c>
      <c r="B118" s="136" t="s">
        <v>559</v>
      </c>
      <c r="C118" s="136"/>
      <c r="D118" s="136"/>
      <c r="E118" s="136"/>
      <c r="F118" s="136"/>
      <c r="G118" s="136"/>
      <c r="H118" s="136"/>
      <c r="I118" s="136"/>
      <c r="J118" s="136"/>
      <c r="K118" s="136"/>
      <c r="L118" s="45"/>
      <c r="M118" s="45"/>
      <c r="N118" s="45"/>
      <c r="O118" s="45"/>
    </row>
    <row r="119" spans="1:16" s="17" customFormat="1" ht="15.75">
      <c r="A119" s="57" t="s">
        <v>234</v>
      </c>
      <c r="B119" s="136" t="s">
        <v>560</v>
      </c>
      <c r="C119" s="136"/>
      <c r="D119" s="136"/>
      <c r="E119" s="136"/>
      <c r="F119" s="136"/>
      <c r="G119" s="136"/>
      <c r="H119" s="136"/>
      <c r="I119" s="136"/>
      <c r="J119" s="136"/>
      <c r="K119" s="136"/>
      <c r="L119" s="55"/>
      <c r="M119" s="55"/>
      <c r="N119" s="55"/>
      <c r="O119" s="55"/>
      <c r="P119" s="45"/>
    </row>
    <row r="120" spans="1:12" s="81" customFormat="1" ht="47.25">
      <c r="A120" s="80">
        <v>91</v>
      </c>
      <c r="B120" s="73" t="s">
        <v>652</v>
      </c>
      <c r="C120" s="73" t="s">
        <v>7</v>
      </c>
      <c r="D120" s="74" t="s">
        <v>23</v>
      </c>
      <c r="E120" s="73">
        <v>0.46</v>
      </c>
      <c r="F120" s="73"/>
      <c r="G120" s="73">
        <v>0.46</v>
      </c>
      <c r="H120" s="73"/>
      <c r="I120" s="73" t="s">
        <v>21</v>
      </c>
      <c r="J120" s="73" t="s">
        <v>653</v>
      </c>
      <c r="K120" s="73"/>
      <c r="L120" s="97" t="s">
        <v>721</v>
      </c>
    </row>
    <row r="121" spans="1:15" s="81" customFormat="1" ht="78.75">
      <c r="A121" s="80">
        <v>92</v>
      </c>
      <c r="B121" s="73" t="s">
        <v>654</v>
      </c>
      <c r="C121" s="73" t="s">
        <v>7</v>
      </c>
      <c r="D121" s="74" t="s">
        <v>23</v>
      </c>
      <c r="E121" s="73">
        <v>1.37</v>
      </c>
      <c r="F121" s="73"/>
      <c r="G121" s="73">
        <v>1.37</v>
      </c>
      <c r="H121" s="73"/>
      <c r="I121" s="73" t="s">
        <v>655</v>
      </c>
      <c r="J121" s="73" t="s">
        <v>656</v>
      </c>
      <c r="K121" s="73"/>
      <c r="L121" s="97" t="s">
        <v>721</v>
      </c>
      <c r="M121" s="77"/>
      <c r="N121" s="77"/>
      <c r="O121" s="77"/>
    </row>
    <row r="122" spans="1:16" s="81" customFormat="1" ht="63">
      <c r="A122" s="80">
        <v>93</v>
      </c>
      <c r="B122" s="73" t="s">
        <v>657</v>
      </c>
      <c r="C122" s="73" t="s">
        <v>7</v>
      </c>
      <c r="D122" s="74" t="s">
        <v>23</v>
      </c>
      <c r="E122" s="73">
        <v>1.96</v>
      </c>
      <c r="F122" s="73"/>
      <c r="G122" s="73">
        <f>+E122</f>
        <v>1.96</v>
      </c>
      <c r="H122" s="73"/>
      <c r="I122" s="73" t="s">
        <v>658</v>
      </c>
      <c r="J122" s="73" t="s">
        <v>659</v>
      </c>
      <c r="K122" s="73"/>
      <c r="L122" s="97" t="s">
        <v>721</v>
      </c>
      <c r="M122" s="77"/>
      <c r="N122" s="77"/>
      <c r="O122" s="77"/>
      <c r="P122" s="77"/>
    </row>
    <row r="123" spans="1:12" s="65" customFormat="1" ht="47.25">
      <c r="A123" s="92">
        <v>94</v>
      </c>
      <c r="B123" s="93" t="s">
        <v>561</v>
      </c>
      <c r="C123" s="88" t="s">
        <v>6</v>
      </c>
      <c r="D123" s="88" t="s">
        <v>23</v>
      </c>
      <c r="E123" s="86">
        <v>0.3</v>
      </c>
      <c r="F123" s="86"/>
      <c r="G123" s="86">
        <v>0.3</v>
      </c>
      <c r="H123" s="86"/>
      <c r="I123" s="91" t="s">
        <v>562</v>
      </c>
      <c r="J123" s="85" t="s">
        <v>708</v>
      </c>
      <c r="K123" s="72"/>
      <c r="L123" s="96"/>
    </row>
    <row r="124" spans="1:12" s="77" customFormat="1" ht="63">
      <c r="A124" s="80">
        <v>95</v>
      </c>
      <c r="B124" s="80" t="s">
        <v>270</v>
      </c>
      <c r="C124" s="76" t="s">
        <v>5</v>
      </c>
      <c r="D124" s="74" t="s">
        <v>23</v>
      </c>
      <c r="E124" s="75">
        <v>2.3</v>
      </c>
      <c r="F124" s="75"/>
      <c r="G124" s="75">
        <v>2.3</v>
      </c>
      <c r="H124" s="75"/>
      <c r="I124" s="76" t="s">
        <v>272</v>
      </c>
      <c r="J124" s="73" t="s">
        <v>608</v>
      </c>
      <c r="K124" s="80"/>
      <c r="L124" s="97" t="s">
        <v>721</v>
      </c>
    </row>
    <row r="125" spans="1:15" s="65" customFormat="1" ht="47.25">
      <c r="A125" s="92">
        <v>96</v>
      </c>
      <c r="B125" s="92" t="s">
        <v>274</v>
      </c>
      <c r="C125" s="88" t="s">
        <v>6</v>
      </c>
      <c r="D125" s="88" t="s">
        <v>23</v>
      </c>
      <c r="E125" s="86">
        <v>0.5</v>
      </c>
      <c r="F125" s="86"/>
      <c r="G125" s="86">
        <v>0.5</v>
      </c>
      <c r="H125" s="86"/>
      <c r="I125" s="91" t="s">
        <v>275</v>
      </c>
      <c r="J125" s="85" t="s">
        <v>609</v>
      </c>
      <c r="K125" s="72"/>
      <c r="L125" s="103"/>
      <c r="M125" s="68"/>
      <c r="N125" s="68"/>
      <c r="O125" s="68"/>
    </row>
    <row r="126" spans="1:12" s="77" customFormat="1" ht="63">
      <c r="A126" s="80">
        <v>97</v>
      </c>
      <c r="B126" s="80" t="s">
        <v>277</v>
      </c>
      <c r="C126" s="74" t="s">
        <v>6</v>
      </c>
      <c r="D126" s="74" t="s">
        <v>23</v>
      </c>
      <c r="E126" s="75">
        <v>0.5</v>
      </c>
      <c r="F126" s="75"/>
      <c r="G126" s="75">
        <v>0.5</v>
      </c>
      <c r="H126" s="75"/>
      <c r="I126" s="76" t="s">
        <v>278</v>
      </c>
      <c r="J126" s="73" t="s">
        <v>603</v>
      </c>
      <c r="K126" s="80"/>
      <c r="L126" s="97" t="s">
        <v>721</v>
      </c>
    </row>
    <row r="127" spans="1:12" s="77" customFormat="1" ht="47.25">
      <c r="A127" s="80">
        <v>98</v>
      </c>
      <c r="B127" s="73" t="s">
        <v>280</v>
      </c>
      <c r="C127" s="76" t="s">
        <v>5</v>
      </c>
      <c r="D127" s="74" t="s">
        <v>23</v>
      </c>
      <c r="E127" s="75">
        <v>1</v>
      </c>
      <c r="F127" s="75"/>
      <c r="G127" s="75">
        <v>1</v>
      </c>
      <c r="H127" s="75"/>
      <c r="I127" s="76" t="s">
        <v>281</v>
      </c>
      <c r="J127" s="73" t="s">
        <v>610</v>
      </c>
      <c r="K127" s="80"/>
      <c r="L127" s="97" t="s">
        <v>721</v>
      </c>
    </row>
    <row r="128" spans="1:12" s="77" customFormat="1" ht="78.75">
      <c r="A128" s="80">
        <v>99</v>
      </c>
      <c r="B128" s="82" t="s">
        <v>563</v>
      </c>
      <c r="C128" s="76" t="s">
        <v>5</v>
      </c>
      <c r="D128" s="74" t="s">
        <v>23</v>
      </c>
      <c r="E128" s="75">
        <v>1.1</v>
      </c>
      <c r="F128" s="75"/>
      <c r="G128" s="75">
        <v>1.1</v>
      </c>
      <c r="H128" s="75"/>
      <c r="I128" s="76" t="s">
        <v>159</v>
      </c>
      <c r="J128" s="73" t="s">
        <v>604</v>
      </c>
      <c r="K128" s="80"/>
      <c r="L128" s="97" t="s">
        <v>721</v>
      </c>
    </row>
    <row r="129" spans="1:12" s="77" customFormat="1" ht="78.75">
      <c r="A129" s="80">
        <v>100</v>
      </c>
      <c r="B129" s="80" t="s">
        <v>564</v>
      </c>
      <c r="C129" s="74" t="s">
        <v>6</v>
      </c>
      <c r="D129" s="74" t="s">
        <v>23</v>
      </c>
      <c r="E129" s="75">
        <v>1.5</v>
      </c>
      <c r="F129" s="75"/>
      <c r="G129" s="75">
        <v>1.5</v>
      </c>
      <c r="H129" s="75"/>
      <c r="I129" s="76" t="s">
        <v>19</v>
      </c>
      <c r="J129" s="73" t="s">
        <v>605</v>
      </c>
      <c r="K129" s="80"/>
      <c r="L129" s="97" t="s">
        <v>721</v>
      </c>
    </row>
    <row r="130" spans="1:12" s="77" customFormat="1" ht="63">
      <c r="A130" s="80">
        <v>101</v>
      </c>
      <c r="B130" s="80" t="s">
        <v>565</v>
      </c>
      <c r="C130" s="73" t="s">
        <v>6</v>
      </c>
      <c r="D130" s="74" t="s">
        <v>23</v>
      </c>
      <c r="E130" s="75">
        <v>1</v>
      </c>
      <c r="F130" s="75"/>
      <c r="G130" s="75">
        <v>1</v>
      </c>
      <c r="H130" s="75"/>
      <c r="I130" s="80" t="s">
        <v>272</v>
      </c>
      <c r="J130" s="80" t="s">
        <v>606</v>
      </c>
      <c r="K130" s="80"/>
      <c r="L130" s="97" t="s">
        <v>721</v>
      </c>
    </row>
    <row r="131" spans="1:12" s="77" customFormat="1" ht="78.75">
      <c r="A131" s="80">
        <v>102</v>
      </c>
      <c r="B131" s="73" t="s">
        <v>566</v>
      </c>
      <c r="C131" s="73" t="s">
        <v>4</v>
      </c>
      <c r="D131" s="74" t="s">
        <v>23</v>
      </c>
      <c r="E131" s="75">
        <v>1.1</v>
      </c>
      <c r="F131" s="75">
        <v>0.32</v>
      </c>
      <c r="G131" s="75">
        <v>1.1</v>
      </c>
      <c r="H131" s="75"/>
      <c r="I131" s="73" t="s">
        <v>275</v>
      </c>
      <c r="J131" s="73" t="s">
        <v>611</v>
      </c>
      <c r="K131" s="80"/>
      <c r="L131" s="97" t="s">
        <v>721</v>
      </c>
    </row>
    <row r="132" spans="1:12" s="77" customFormat="1" ht="78.75">
      <c r="A132" s="80">
        <v>103</v>
      </c>
      <c r="B132" s="73" t="s">
        <v>567</v>
      </c>
      <c r="C132" s="73" t="s">
        <v>4</v>
      </c>
      <c r="D132" s="74" t="s">
        <v>23</v>
      </c>
      <c r="E132" s="75">
        <v>1.4</v>
      </c>
      <c r="F132" s="75">
        <v>1.2</v>
      </c>
      <c r="G132" s="75">
        <v>1.4</v>
      </c>
      <c r="H132" s="75"/>
      <c r="I132" s="73" t="s">
        <v>568</v>
      </c>
      <c r="J132" s="73" t="s">
        <v>612</v>
      </c>
      <c r="K132" s="80"/>
      <c r="L132" s="97" t="s">
        <v>721</v>
      </c>
    </row>
    <row r="133" spans="1:12" s="77" customFormat="1" ht="63">
      <c r="A133" s="80">
        <v>104</v>
      </c>
      <c r="B133" s="73" t="s">
        <v>569</v>
      </c>
      <c r="C133" s="73" t="s">
        <v>4</v>
      </c>
      <c r="D133" s="74" t="s">
        <v>23</v>
      </c>
      <c r="E133" s="75">
        <v>3</v>
      </c>
      <c r="F133" s="75">
        <v>1.6</v>
      </c>
      <c r="G133" s="75">
        <v>3</v>
      </c>
      <c r="H133" s="75"/>
      <c r="I133" s="73" t="s">
        <v>176</v>
      </c>
      <c r="J133" s="73" t="s">
        <v>612</v>
      </c>
      <c r="K133" s="80"/>
      <c r="L133" s="97" t="s">
        <v>721</v>
      </c>
    </row>
    <row r="134" spans="1:12" s="77" customFormat="1" ht="78.75">
      <c r="A134" s="80">
        <v>105</v>
      </c>
      <c r="B134" s="73" t="s">
        <v>570</v>
      </c>
      <c r="C134" s="73" t="s">
        <v>4</v>
      </c>
      <c r="D134" s="74" t="s">
        <v>23</v>
      </c>
      <c r="E134" s="75">
        <v>2.4</v>
      </c>
      <c r="F134" s="75">
        <v>1.5</v>
      </c>
      <c r="G134" s="75">
        <v>2.4</v>
      </c>
      <c r="H134" s="75"/>
      <c r="I134" s="73" t="s">
        <v>571</v>
      </c>
      <c r="J134" s="73" t="s">
        <v>612</v>
      </c>
      <c r="K134" s="80"/>
      <c r="L134" s="97" t="s">
        <v>721</v>
      </c>
    </row>
    <row r="135" spans="1:12" s="77" customFormat="1" ht="78.75">
      <c r="A135" s="80">
        <v>106</v>
      </c>
      <c r="B135" s="73" t="s">
        <v>572</v>
      </c>
      <c r="C135" s="73" t="s">
        <v>4</v>
      </c>
      <c r="D135" s="74" t="s">
        <v>23</v>
      </c>
      <c r="E135" s="75">
        <v>3.9</v>
      </c>
      <c r="F135" s="75">
        <v>0.5</v>
      </c>
      <c r="G135" s="75">
        <v>3.9</v>
      </c>
      <c r="H135" s="75"/>
      <c r="I135" s="73" t="s">
        <v>573</v>
      </c>
      <c r="J135" s="73" t="s">
        <v>601</v>
      </c>
      <c r="K135" s="80"/>
      <c r="L135" s="97" t="s">
        <v>721</v>
      </c>
    </row>
    <row r="136" spans="1:12" s="77" customFormat="1" ht="63">
      <c r="A136" s="80">
        <v>107</v>
      </c>
      <c r="B136" s="73" t="s">
        <v>574</v>
      </c>
      <c r="C136" s="73" t="s">
        <v>4</v>
      </c>
      <c r="D136" s="74" t="s">
        <v>23</v>
      </c>
      <c r="E136" s="75">
        <v>1.5</v>
      </c>
      <c r="F136" s="75">
        <v>1</v>
      </c>
      <c r="G136" s="75">
        <v>1.5</v>
      </c>
      <c r="H136" s="75"/>
      <c r="I136" s="73" t="s">
        <v>575</v>
      </c>
      <c r="J136" s="73" t="s">
        <v>576</v>
      </c>
      <c r="K136" s="80"/>
      <c r="L136" s="98" t="s">
        <v>722</v>
      </c>
    </row>
    <row r="137" spans="1:12" s="77" customFormat="1" ht="78.75">
      <c r="A137" s="80">
        <v>108</v>
      </c>
      <c r="B137" s="73" t="s">
        <v>577</v>
      </c>
      <c r="C137" s="73" t="s">
        <v>4</v>
      </c>
      <c r="D137" s="74" t="s">
        <v>23</v>
      </c>
      <c r="E137" s="75">
        <f>13.5*700*1.1/10^4</f>
        <v>1.0395</v>
      </c>
      <c r="F137" s="75">
        <f>E137*0.4</f>
        <v>0.41580000000000006</v>
      </c>
      <c r="G137" s="75">
        <f>E137</f>
        <v>1.0395</v>
      </c>
      <c r="H137" s="75"/>
      <c r="I137" s="73" t="s">
        <v>45</v>
      </c>
      <c r="J137" s="73" t="s">
        <v>613</v>
      </c>
      <c r="K137" s="80"/>
      <c r="L137" s="98" t="s">
        <v>721</v>
      </c>
    </row>
    <row r="138" spans="1:12" s="77" customFormat="1" ht="78.75">
      <c r="A138" s="80">
        <v>109</v>
      </c>
      <c r="B138" s="73" t="s">
        <v>578</v>
      </c>
      <c r="C138" s="73" t="s">
        <v>4</v>
      </c>
      <c r="D138" s="74" t="s">
        <v>23</v>
      </c>
      <c r="E138" s="75">
        <f>13.5*1015*1.1/10^4</f>
        <v>1.5072750000000001</v>
      </c>
      <c r="F138" s="75">
        <f>E138*0.7</f>
        <v>1.0550925</v>
      </c>
      <c r="G138" s="75">
        <f>E138</f>
        <v>1.5072750000000001</v>
      </c>
      <c r="H138" s="75"/>
      <c r="I138" s="73" t="s">
        <v>45</v>
      </c>
      <c r="J138" s="73" t="s">
        <v>614</v>
      </c>
      <c r="K138" s="80"/>
      <c r="L138" s="98" t="s">
        <v>721</v>
      </c>
    </row>
    <row r="139" spans="1:12" s="77" customFormat="1" ht="78.75">
      <c r="A139" s="80">
        <v>110</v>
      </c>
      <c r="B139" s="73" t="s">
        <v>579</v>
      </c>
      <c r="C139" s="73" t="s">
        <v>4</v>
      </c>
      <c r="D139" s="74" t="s">
        <v>23</v>
      </c>
      <c r="E139" s="75">
        <f>13.5*1300*1.1/10^4</f>
        <v>1.9305</v>
      </c>
      <c r="F139" s="75">
        <f>E139*0.9</f>
        <v>1.7374500000000002</v>
      </c>
      <c r="G139" s="75">
        <f>E139</f>
        <v>1.9305</v>
      </c>
      <c r="H139" s="75"/>
      <c r="I139" s="73" t="s">
        <v>45</v>
      </c>
      <c r="J139" s="73" t="s">
        <v>613</v>
      </c>
      <c r="K139" s="80"/>
      <c r="L139" s="98" t="s">
        <v>721</v>
      </c>
    </row>
    <row r="140" spans="1:12" s="65" customFormat="1" ht="94.5">
      <c r="A140" s="92">
        <v>111</v>
      </c>
      <c r="B140" s="85" t="s">
        <v>580</v>
      </c>
      <c r="C140" s="85" t="s">
        <v>4</v>
      </c>
      <c r="D140" s="88" t="s">
        <v>23</v>
      </c>
      <c r="E140" s="86">
        <f>(1351*5+8251)/10^4</f>
        <v>1.5006</v>
      </c>
      <c r="F140" s="86"/>
      <c r="G140" s="86">
        <f>(1351*5+8251)/10^4</f>
        <v>1.5006</v>
      </c>
      <c r="H140" s="86"/>
      <c r="I140" s="85" t="s">
        <v>153</v>
      </c>
      <c r="J140" s="85" t="s">
        <v>615</v>
      </c>
      <c r="K140" s="72"/>
      <c r="L140" s="96"/>
    </row>
    <row r="141" spans="1:12" s="77" customFormat="1" ht="78.75">
      <c r="A141" s="80">
        <v>112</v>
      </c>
      <c r="B141" s="73" t="s">
        <v>581</v>
      </c>
      <c r="C141" s="76" t="s">
        <v>13</v>
      </c>
      <c r="D141" s="74" t="s">
        <v>23</v>
      </c>
      <c r="E141" s="75">
        <f>(5800+1800+4900)/10^4</f>
        <v>1.25</v>
      </c>
      <c r="F141" s="75"/>
      <c r="G141" s="75">
        <f>E141</f>
        <v>1.25</v>
      </c>
      <c r="H141" s="75"/>
      <c r="I141" s="73" t="s">
        <v>45</v>
      </c>
      <c r="J141" s="73" t="s">
        <v>602</v>
      </c>
      <c r="K141" s="80"/>
      <c r="L141" s="98" t="s">
        <v>721</v>
      </c>
    </row>
    <row r="142" spans="1:12" s="65" customFormat="1" ht="78.75">
      <c r="A142" s="92">
        <v>113</v>
      </c>
      <c r="B142" s="85" t="s">
        <v>582</v>
      </c>
      <c r="C142" s="91" t="s">
        <v>13</v>
      </c>
      <c r="D142" s="88" t="s">
        <v>23</v>
      </c>
      <c r="E142" s="86">
        <f>(11313+13530)/10^4</f>
        <v>2.4843</v>
      </c>
      <c r="F142" s="86"/>
      <c r="G142" s="86">
        <f>E142</f>
        <v>2.4843</v>
      </c>
      <c r="H142" s="86"/>
      <c r="I142" s="85" t="s">
        <v>20</v>
      </c>
      <c r="J142" s="85" t="s">
        <v>709</v>
      </c>
      <c r="K142" s="72"/>
      <c r="L142" s="96"/>
    </row>
    <row r="143" spans="1:12" s="65" customFormat="1" ht="63">
      <c r="A143" s="92">
        <v>114</v>
      </c>
      <c r="B143" s="85" t="s">
        <v>583</v>
      </c>
      <c r="C143" s="91" t="s">
        <v>584</v>
      </c>
      <c r="D143" s="88" t="s">
        <v>23</v>
      </c>
      <c r="E143" s="86">
        <v>3.67</v>
      </c>
      <c r="F143" s="86">
        <v>2</v>
      </c>
      <c r="G143" s="86">
        <v>3.67</v>
      </c>
      <c r="H143" s="86"/>
      <c r="I143" s="85" t="s">
        <v>45</v>
      </c>
      <c r="J143" s="85" t="s">
        <v>616</v>
      </c>
      <c r="K143" s="72"/>
      <c r="L143" s="96"/>
    </row>
    <row r="144" spans="1:12" s="65" customFormat="1" ht="141.75">
      <c r="A144" s="92">
        <v>115</v>
      </c>
      <c r="B144" s="85" t="s">
        <v>585</v>
      </c>
      <c r="C144" s="85" t="s">
        <v>3</v>
      </c>
      <c r="D144" s="88" t="s">
        <v>23</v>
      </c>
      <c r="E144" s="86">
        <v>2.11</v>
      </c>
      <c r="F144" s="86">
        <f>+E144</f>
        <v>2.11</v>
      </c>
      <c r="G144" s="86">
        <f>+E144</f>
        <v>2.11</v>
      </c>
      <c r="H144" s="86"/>
      <c r="I144" s="85" t="s">
        <v>35</v>
      </c>
      <c r="J144" s="85" t="s">
        <v>607</v>
      </c>
      <c r="K144" s="72"/>
      <c r="L144" s="96"/>
    </row>
    <row r="145" spans="1:13" s="65" customFormat="1" ht="362.25">
      <c r="A145" s="92">
        <v>116</v>
      </c>
      <c r="B145" s="85" t="s">
        <v>586</v>
      </c>
      <c r="C145" s="85" t="s">
        <v>3</v>
      </c>
      <c r="D145" s="88" t="s">
        <v>23</v>
      </c>
      <c r="E145" s="86">
        <v>2.35</v>
      </c>
      <c r="F145" s="86"/>
      <c r="G145" s="86">
        <f>+E145</f>
        <v>2.35</v>
      </c>
      <c r="H145" s="86"/>
      <c r="I145" s="85" t="s">
        <v>587</v>
      </c>
      <c r="J145" s="85" t="s">
        <v>735</v>
      </c>
      <c r="K145" s="92"/>
      <c r="L145" s="122" t="s">
        <v>734</v>
      </c>
      <c r="M145" s="123"/>
    </row>
    <row r="146" spans="1:12" s="65" customFormat="1" ht="63">
      <c r="A146" s="92">
        <v>117</v>
      </c>
      <c r="B146" s="85" t="s">
        <v>588</v>
      </c>
      <c r="C146" s="85" t="s">
        <v>3</v>
      </c>
      <c r="D146" s="88" t="s">
        <v>23</v>
      </c>
      <c r="E146" s="86">
        <v>4.72</v>
      </c>
      <c r="F146" s="86">
        <f>0.6*E146</f>
        <v>2.832</v>
      </c>
      <c r="G146" s="86">
        <f>+E146</f>
        <v>4.72</v>
      </c>
      <c r="H146" s="86"/>
      <c r="I146" s="85" t="s">
        <v>35</v>
      </c>
      <c r="J146" s="85" t="s">
        <v>617</v>
      </c>
      <c r="K146" s="72"/>
      <c r="L146" s="96"/>
    </row>
    <row r="147" spans="1:12" s="65" customFormat="1" ht="63">
      <c r="A147" s="92">
        <v>118</v>
      </c>
      <c r="B147" s="85" t="s">
        <v>589</v>
      </c>
      <c r="C147" s="85" t="s">
        <v>128</v>
      </c>
      <c r="D147" s="88" t="s">
        <v>23</v>
      </c>
      <c r="E147" s="86">
        <v>1.49</v>
      </c>
      <c r="F147" s="86">
        <f>0.5*E147</f>
        <v>0.745</v>
      </c>
      <c r="G147" s="86">
        <f>+E147</f>
        <v>1.49</v>
      </c>
      <c r="H147" s="86"/>
      <c r="I147" s="85" t="s">
        <v>70</v>
      </c>
      <c r="J147" s="85" t="s">
        <v>617</v>
      </c>
      <c r="K147" s="72"/>
      <c r="L147" s="96"/>
    </row>
    <row r="148" spans="1:13" s="65" customFormat="1" ht="315">
      <c r="A148" s="92">
        <v>119</v>
      </c>
      <c r="B148" s="85" t="s">
        <v>590</v>
      </c>
      <c r="C148" s="85" t="s">
        <v>397</v>
      </c>
      <c r="D148" s="88" t="s">
        <v>23</v>
      </c>
      <c r="E148" s="86">
        <v>23.67</v>
      </c>
      <c r="F148" s="86"/>
      <c r="G148" s="86">
        <f>+E148</f>
        <v>23.67</v>
      </c>
      <c r="H148" s="86"/>
      <c r="I148" s="85" t="s">
        <v>35</v>
      </c>
      <c r="J148" s="85" t="s">
        <v>591</v>
      </c>
      <c r="K148" s="72"/>
      <c r="L148" s="70"/>
      <c r="M148" s="69"/>
    </row>
    <row r="149" spans="1:12" s="65" customFormat="1" ht="63">
      <c r="A149" s="92">
        <v>120</v>
      </c>
      <c r="B149" s="92" t="s">
        <v>592</v>
      </c>
      <c r="C149" s="85" t="s">
        <v>7</v>
      </c>
      <c r="D149" s="85" t="s">
        <v>38</v>
      </c>
      <c r="E149" s="86">
        <v>0.149</v>
      </c>
      <c r="F149" s="86"/>
      <c r="G149" s="86">
        <v>0.149</v>
      </c>
      <c r="H149" s="86"/>
      <c r="I149" s="85" t="s">
        <v>21</v>
      </c>
      <c r="J149" s="85" t="s">
        <v>593</v>
      </c>
      <c r="K149" s="72"/>
      <c r="L149" s="96"/>
    </row>
    <row r="150" spans="1:12" s="65" customFormat="1" ht="78.75">
      <c r="A150" s="92">
        <v>121</v>
      </c>
      <c r="B150" s="92" t="s">
        <v>594</v>
      </c>
      <c r="C150" s="85" t="s">
        <v>7</v>
      </c>
      <c r="D150" s="85" t="s">
        <v>38</v>
      </c>
      <c r="E150" s="86">
        <v>0.009</v>
      </c>
      <c r="F150" s="86"/>
      <c r="G150" s="86">
        <v>0.009</v>
      </c>
      <c r="H150" s="86"/>
      <c r="I150" s="85" t="s">
        <v>91</v>
      </c>
      <c r="J150" s="85" t="s">
        <v>593</v>
      </c>
      <c r="K150" s="72"/>
      <c r="L150" s="96"/>
    </row>
    <row r="151" spans="1:15" s="65" customFormat="1" ht="78.75">
      <c r="A151" s="92">
        <v>122</v>
      </c>
      <c r="B151" s="92" t="s">
        <v>595</v>
      </c>
      <c r="C151" s="85" t="s">
        <v>7</v>
      </c>
      <c r="D151" s="85" t="s">
        <v>38</v>
      </c>
      <c r="E151" s="86">
        <v>0.049</v>
      </c>
      <c r="F151" s="86"/>
      <c r="G151" s="86">
        <v>0.049</v>
      </c>
      <c r="H151" s="86"/>
      <c r="I151" s="85" t="s">
        <v>78</v>
      </c>
      <c r="J151" s="85" t="s">
        <v>593</v>
      </c>
      <c r="K151" s="72"/>
      <c r="L151" s="142"/>
      <c r="M151" s="67"/>
      <c r="N151" s="67"/>
      <c r="O151" s="67"/>
    </row>
    <row r="152" spans="1:16" s="65" customFormat="1" ht="78.75">
      <c r="A152" s="92">
        <v>123</v>
      </c>
      <c r="B152" s="92" t="s">
        <v>596</v>
      </c>
      <c r="C152" s="85" t="s">
        <v>7</v>
      </c>
      <c r="D152" s="85" t="s">
        <v>38</v>
      </c>
      <c r="E152" s="86">
        <f>0.1544+0.0514+0.0558</f>
        <v>0.2616</v>
      </c>
      <c r="F152" s="86"/>
      <c r="G152" s="86">
        <f>0.1544+0.0514+0.0558</f>
        <v>0.2616</v>
      </c>
      <c r="H152" s="86"/>
      <c r="I152" s="85" t="s">
        <v>167</v>
      </c>
      <c r="J152" s="85" t="s">
        <v>593</v>
      </c>
      <c r="K152" s="72"/>
      <c r="L152" s="142" t="e">
        <v>#N/A</v>
      </c>
      <c r="M152" s="67"/>
      <c r="N152" s="67"/>
      <c r="O152" s="67"/>
      <c r="P152" s="67"/>
    </row>
    <row r="153" spans="1:15" s="83" customFormat="1" ht="78.75">
      <c r="A153" s="80">
        <v>124</v>
      </c>
      <c r="B153" s="80" t="s">
        <v>635</v>
      </c>
      <c r="C153" s="80" t="s">
        <v>7</v>
      </c>
      <c r="D153" s="80" t="s">
        <v>38</v>
      </c>
      <c r="E153" s="80">
        <v>3.37</v>
      </c>
      <c r="F153" s="80"/>
      <c r="G153" s="80">
        <f>E153</f>
        <v>3.37</v>
      </c>
      <c r="H153" s="80"/>
      <c r="I153" s="80" t="s">
        <v>115</v>
      </c>
      <c r="J153" s="80" t="s">
        <v>636</v>
      </c>
      <c r="K153" s="80"/>
      <c r="L153" s="98"/>
      <c r="M153" s="77"/>
      <c r="N153" s="77"/>
      <c r="O153" s="77"/>
    </row>
    <row r="154" spans="1:16" s="83" customFormat="1" ht="63">
      <c r="A154" s="80">
        <v>125</v>
      </c>
      <c r="B154" s="80" t="s">
        <v>637</v>
      </c>
      <c r="C154" s="80" t="s">
        <v>638</v>
      </c>
      <c r="D154" s="80" t="s">
        <v>38</v>
      </c>
      <c r="E154" s="80">
        <v>0.89</v>
      </c>
      <c r="F154" s="80"/>
      <c r="G154" s="80">
        <f>E154</f>
        <v>0.89</v>
      </c>
      <c r="H154" s="80"/>
      <c r="I154" s="80" t="s">
        <v>115</v>
      </c>
      <c r="J154" s="80" t="s">
        <v>636</v>
      </c>
      <c r="K154" s="80"/>
      <c r="L154" s="98"/>
      <c r="M154" s="77"/>
      <c r="N154" s="77"/>
      <c r="O154" s="77"/>
      <c r="P154" s="77"/>
    </row>
    <row r="155" spans="1:12" s="65" customFormat="1" ht="47.25">
      <c r="A155" s="92">
        <v>126</v>
      </c>
      <c r="B155" s="85" t="s">
        <v>597</v>
      </c>
      <c r="C155" s="85" t="s">
        <v>7</v>
      </c>
      <c r="D155" s="85" t="s">
        <v>38</v>
      </c>
      <c r="E155" s="86">
        <v>0.04</v>
      </c>
      <c r="F155" s="86"/>
      <c r="G155" s="86">
        <f>E155</f>
        <v>0.04</v>
      </c>
      <c r="H155" s="86"/>
      <c r="I155" s="85" t="s">
        <v>198</v>
      </c>
      <c r="J155" s="85" t="s">
        <v>598</v>
      </c>
      <c r="K155" s="72"/>
      <c r="L155" s="96"/>
    </row>
    <row r="156" spans="1:12" s="77" customFormat="1" ht="110.25">
      <c r="A156" s="80">
        <v>127</v>
      </c>
      <c r="B156" s="73" t="s">
        <v>599</v>
      </c>
      <c r="C156" s="73" t="s">
        <v>7</v>
      </c>
      <c r="D156" s="73" t="s">
        <v>38</v>
      </c>
      <c r="E156" s="75">
        <v>0.37</v>
      </c>
      <c r="F156" s="75"/>
      <c r="G156" s="75">
        <f>E156</f>
        <v>0.37</v>
      </c>
      <c r="H156" s="75"/>
      <c r="I156" s="73" t="s">
        <v>78</v>
      </c>
      <c r="J156" s="73" t="s">
        <v>600</v>
      </c>
      <c r="K156" s="80"/>
      <c r="L156" s="98"/>
    </row>
    <row r="157" spans="1:12" s="77" customFormat="1" ht="189">
      <c r="A157" s="80">
        <v>128</v>
      </c>
      <c r="B157" s="73" t="s">
        <v>432</v>
      </c>
      <c r="C157" s="73" t="s">
        <v>73</v>
      </c>
      <c r="D157" s="73" t="s">
        <v>334</v>
      </c>
      <c r="E157" s="75">
        <v>0.12</v>
      </c>
      <c r="F157" s="75"/>
      <c r="G157" s="75">
        <v>0.12</v>
      </c>
      <c r="H157" s="75"/>
      <c r="I157" s="73" t="s">
        <v>28</v>
      </c>
      <c r="J157" s="73" t="s">
        <v>431</v>
      </c>
      <c r="K157" s="80"/>
      <c r="L157" s="98"/>
    </row>
    <row r="158" spans="1:12" s="77" customFormat="1" ht="78.75">
      <c r="A158" s="80">
        <v>129</v>
      </c>
      <c r="B158" s="73" t="s">
        <v>430</v>
      </c>
      <c r="C158" s="73" t="s">
        <v>10</v>
      </c>
      <c r="D158" s="73" t="s">
        <v>649</v>
      </c>
      <c r="E158" s="75">
        <v>0.84</v>
      </c>
      <c r="F158" s="75"/>
      <c r="G158" s="75">
        <v>0.84</v>
      </c>
      <c r="H158" s="75"/>
      <c r="I158" s="73" t="s">
        <v>21</v>
      </c>
      <c r="J158" s="73" t="s">
        <v>428</v>
      </c>
      <c r="K158" s="80"/>
      <c r="L158" s="98"/>
    </row>
    <row r="159" spans="1:12" s="77" customFormat="1" ht="78.75">
      <c r="A159" s="80">
        <v>130</v>
      </c>
      <c r="B159" s="73" t="s">
        <v>646</v>
      </c>
      <c r="C159" s="73" t="s">
        <v>137</v>
      </c>
      <c r="D159" s="73" t="s">
        <v>138</v>
      </c>
      <c r="E159" s="75">
        <v>4.5</v>
      </c>
      <c r="F159" s="75"/>
      <c r="G159" s="75">
        <v>4.5</v>
      </c>
      <c r="H159" s="75"/>
      <c r="I159" s="73" t="s">
        <v>647</v>
      </c>
      <c r="J159" s="73" t="s">
        <v>648</v>
      </c>
      <c r="K159" s="80"/>
      <c r="L159" s="98"/>
    </row>
    <row r="160" spans="1:15" s="77" customFormat="1" ht="47.25">
      <c r="A160" s="80">
        <v>131</v>
      </c>
      <c r="B160" s="73" t="s">
        <v>639</v>
      </c>
      <c r="C160" s="73" t="s">
        <v>640</v>
      </c>
      <c r="D160" s="73" t="s">
        <v>52</v>
      </c>
      <c r="E160" s="73">
        <v>0.74</v>
      </c>
      <c r="F160" s="75"/>
      <c r="G160" s="75">
        <v>0.74</v>
      </c>
      <c r="H160" s="75"/>
      <c r="I160" s="73" t="s">
        <v>641</v>
      </c>
      <c r="J160" s="73" t="s">
        <v>642</v>
      </c>
      <c r="K160" s="80"/>
      <c r="L160" s="97"/>
      <c r="M160" s="84"/>
      <c r="N160" s="84"/>
      <c r="O160" s="84"/>
    </row>
    <row r="161" spans="1:16" s="77" customFormat="1" ht="110.25">
      <c r="A161" s="80">
        <v>132</v>
      </c>
      <c r="B161" s="73" t="s">
        <v>643</v>
      </c>
      <c r="C161" s="73" t="s">
        <v>453</v>
      </c>
      <c r="D161" s="73" t="s">
        <v>644</v>
      </c>
      <c r="E161" s="73">
        <v>1.67</v>
      </c>
      <c r="F161" s="75"/>
      <c r="G161" s="75">
        <v>1.67</v>
      </c>
      <c r="H161" s="75"/>
      <c r="I161" s="73" t="s">
        <v>78</v>
      </c>
      <c r="J161" s="73" t="s">
        <v>645</v>
      </c>
      <c r="K161" s="80"/>
      <c r="L161" s="97"/>
      <c r="M161" s="84"/>
      <c r="N161" s="84"/>
      <c r="O161" s="84"/>
      <c r="P161" s="84"/>
    </row>
    <row r="162" spans="1:15" s="17" customFormat="1" ht="15.75">
      <c r="A162" s="57"/>
      <c r="B162" s="57" t="s">
        <v>400</v>
      </c>
      <c r="C162" s="57"/>
      <c r="D162" s="57"/>
      <c r="E162" s="60">
        <f>SUM(E120:E161)</f>
        <v>86.02077500000003</v>
      </c>
      <c r="F162" s="60">
        <f>SUM(F123:F158)</f>
        <v>17.0153425</v>
      </c>
      <c r="G162" s="60">
        <f>SUM(G123:G158)</f>
        <v>75.32077500000003</v>
      </c>
      <c r="H162" s="60"/>
      <c r="I162" s="57"/>
      <c r="J162" s="57"/>
      <c r="K162" s="57"/>
      <c r="L162" s="94"/>
      <c r="M162" s="16"/>
      <c r="N162" s="16"/>
      <c r="O162" s="16"/>
    </row>
    <row r="163" spans="1:16" s="17" customFormat="1" ht="15.75">
      <c r="A163" s="57" t="s">
        <v>238</v>
      </c>
      <c r="B163" s="136" t="s">
        <v>631</v>
      </c>
      <c r="C163" s="136"/>
      <c r="D163" s="136"/>
      <c r="E163" s="136"/>
      <c r="F163" s="136"/>
      <c r="G163" s="136"/>
      <c r="H163" s="136"/>
      <c r="I163" s="136"/>
      <c r="J163" s="136"/>
      <c r="K163" s="57"/>
      <c r="L163" s="94"/>
      <c r="M163" s="16"/>
      <c r="N163" s="16"/>
      <c r="O163" s="16"/>
      <c r="P163" s="16"/>
    </row>
    <row r="164" spans="1:11" ht="31.5">
      <c r="A164" s="47">
        <v>133</v>
      </c>
      <c r="B164" s="47" t="s">
        <v>212</v>
      </c>
      <c r="C164" s="47" t="s">
        <v>7</v>
      </c>
      <c r="D164" s="47" t="s">
        <v>213</v>
      </c>
      <c r="E164" s="58">
        <v>5</v>
      </c>
      <c r="F164" s="58"/>
      <c r="G164" s="58"/>
      <c r="H164" s="58"/>
      <c r="I164" s="47" t="s">
        <v>214</v>
      </c>
      <c r="J164" s="47" t="s">
        <v>215</v>
      </c>
      <c r="K164" s="47"/>
    </row>
    <row r="165" spans="1:11" ht="47.25">
      <c r="A165" s="47">
        <v>134</v>
      </c>
      <c r="B165" s="47" t="s">
        <v>216</v>
      </c>
      <c r="C165" s="47" t="s">
        <v>128</v>
      </c>
      <c r="D165" s="47" t="s">
        <v>213</v>
      </c>
      <c r="E165" s="58">
        <v>1.5</v>
      </c>
      <c r="F165" s="58"/>
      <c r="G165" s="58"/>
      <c r="H165" s="58"/>
      <c r="I165" s="47" t="s">
        <v>217</v>
      </c>
      <c r="J165" s="47" t="s">
        <v>215</v>
      </c>
      <c r="K165" s="47"/>
    </row>
    <row r="166" spans="1:11" ht="78.75">
      <c r="A166" s="47">
        <v>135</v>
      </c>
      <c r="B166" s="47" t="s">
        <v>443</v>
      </c>
      <c r="C166" s="47" t="s">
        <v>442</v>
      </c>
      <c r="D166" s="47" t="s">
        <v>334</v>
      </c>
      <c r="E166" s="58">
        <v>220</v>
      </c>
      <c r="F166" s="58"/>
      <c r="G166" s="58"/>
      <c r="H166" s="58"/>
      <c r="I166" s="47" t="s">
        <v>441</v>
      </c>
      <c r="J166" s="47" t="s">
        <v>440</v>
      </c>
      <c r="K166" s="47"/>
    </row>
    <row r="167" spans="1:11" ht="94.5">
      <c r="A167" s="47">
        <v>136</v>
      </c>
      <c r="B167" s="1" t="s">
        <v>620</v>
      </c>
      <c r="C167" s="2" t="s">
        <v>7</v>
      </c>
      <c r="D167" s="1" t="s">
        <v>38</v>
      </c>
      <c r="E167" s="58">
        <f>3721/10000</f>
        <v>0.3721</v>
      </c>
      <c r="F167" s="58"/>
      <c r="G167" s="58"/>
      <c r="H167" s="58"/>
      <c r="I167" s="1" t="s">
        <v>621</v>
      </c>
      <c r="J167" s="1" t="s">
        <v>622</v>
      </c>
      <c r="K167" s="47"/>
    </row>
    <row r="168" spans="1:11" ht="94.5">
      <c r="A168" s="47">
        <v>137</v>
      </c>
      <c r="B168" s="1" t="s">
        <v>623</v>
      </c>
      <c r="C168" s="2" t="s">
        <v>7</v>
      </c>
      <c r="D168" s="1" t="s">
        <v>38</v>
      </c>
      <c r="E168" s="58">
        <f>2131/10000</f>
        <v>0.2131</v>
      </c>
      <c r="F168" s="58"/>
      <c r="G168" s="58"/>
      <c r="H168" s="58"/>
      <c r="I168" s="1" t="s">
        <v>624</v>
      </c>
      <c r="J168" s="1" t="s">
        <v>625</v>
      </c>
      <c r="K168" s="47"/>
    </row>
    <row r="169" spans="1:15" ht="63">
      <c r="A169" s="47">
        <v>138</v>
      </c>
      <c r="B169" s="1" t="s">
        <v>626</v>
      </c>
      <c r="C169" s="14" t="s">
        <v>7</v>
      </c>
      <c r="D169" s="1" t="s">
        <v>38</v>
      </c>
      <c r="E169" s="58">
        <f>7311/10000</f>
        <v>0.7311</v>
      </c>
      <c r="F169" s="58"/>
      <c r="G169" s="58"/>
      <c r="H169" s="58"/>
      <c r="I169" s="1" t="s">
        <v>627</v>
      </c>
      <c r="J169" s="1" t="s">
        <v>628</v>
      </c>
      <c r="K169" s="47"/>
      <c r="L169" s="95"/>
      <c r="M169" s="17"/>
      <c r="N169" s="17"/>
      <c r="O169" s="17"/>
    </row>
    <row r="170" spans="1:16" ht="78.75">
      <c r="A170" s="47">
        <v>139</v>
      </c>
      <c r="B170" s="47" t="s">
        <v>629</v>
      </c>
      <c r="C170" s="2" t="s">
        <v>7</v>
      </c>
      <c r="D170" s="1" t="s">
        <v>38</v>
      </c>
      <c r="E170" s="58">
        <f>750/10000</f>
        <v>0.075</v>
      </c>
      <c r="F170" s="58"/>
      <c r="G170" s="58"/>
      <c r="H170" s="58"/>
      <c r="I170" s="15" t="s">
        <v>630</v>
      </c>
      <c r="J170" s="1" t="s">
        <v>650</v>
      </c>
      <c r="K170" s="47"/>
      <c r="L170" s="95"/>
      <c r="M170" s="17"/>
      <c r="N170" s="17"/>
      <c r="O170" s="17"/>
      <c r="P170" s="17"/>
    </row>
    <row r="171" spans="1:15" s="17" customFormat="1" ht="15.75">
      <c r="A171" s="57"/>
      <c r="B171" s="46" t="s">
        <v>400</v>
      </c>
      <c r="C171" s="57"/>
      <c r="D171" s="57"/>
      <c r="E171" s="60">
        <f>SUM(E164:E170)</f>
        <v>227.89129999999997</v>
      </c>
      <c r="F171" s="60"/>
      <c r="G171" s="60"/>
      <c r="H171" s="60"/>
      <c r="I171" s="57"/>
      <c r="J171" s="57"/>
      <c r="K171" s="57"/>
      <c r="L171" s="94"/>
      <c r="M171" s="16"/>
      <c r="N171" s="16"/>
      <c r="O171" s="16"/>
    </row>
    <row r="172" spans="1:16" s="17" customFormat="1" ht="15.75">
      <c r="A172" s="57"/>
      <c r="B172" s="46" t="s">
        <v>618</v>
      </c>
      <c r="C172" s="57"/>
      <c r="D172" s="57"/>
      <c r="E172" s="60" t="e">
        <f>E171+E162+E97+E82+E66+E58+#REF!+E117</f>
        <v>#REF!</v>
      </c>
      <c r="F172" s="60" t="e">
        <f>F171+F162+F97+F82+F66+F58+#REF!</f>
        <v>#REF!</v>
      </c>
      <c r="G172" s="60" t="e">
        <f>G171+G162+G97+G82+G66+G58+#REF!</f>
        <v>#REF!</v>
      </c>
      <c r="H172" s="60"/>
      <c r="I172" s="57"/>
      <c r="J172" s="57"/>
      <c r="K172" s="57"/>
      <c r="L172" s="94"/>
      <c r="M172" s="16"/>
      <c r="N172" s="16"/>
      <c r="O172" s="16"/>
      <c r="P172" s="16"/>
    </row>
    <row r="175" ht="15.75">
      <c r="J175" s="64" t="e">
        <f>E172-583.16</f>
        <v>#REF!</v>
      </c>
    </row>
    <row r="176" ht="15.75">
      <c r="J176" s="64" t="e">
        <f>E172-E171-E162</f>
        <v>#REF!</v>
      </c>
    </row>
  </sheetData>
  <sheetProtection/>
  <protectedRanges>
    <protectedRange sqref="E46" name="Range10_6_1_1_1_3_1_1_1_1"/>
    <protectedRange sqref="E46" name="Range10_6_1_1_1_1_2_1_1_2_1"/>
    <protectedRange sqref="G46:I46" name="Range10_6_9_1_1_1_1_1_1_1_1"/>
    <protectedRange sqref="J46" name="Range10_6_9_1_1_6_1_1_1_1"/>
  </protectedRanges>
  <mergeCells count="27">
    <mergeCell ref="B4:K4"/>
    <mergeCell ref="L151:L152"/>
    <mergeCell ref="B59:J59"/>
    <mergeCell ref="B67:K67"/>
    <mergeCell ref="B68:K68"/>
    <mergeCell ref="B83:K83"/>
    <mergeCell ref="B118:K118"/>
    <mergeCell ref="B119:K119"/>
    <mergeCell ref="B98:K98"/>
    <mergeCell ref="B5:K5"/>
    <mergeCell ref="B6:K6"/>
    <mergeCell ref="B163:J163"/>
    <mergeCell ref="A82:B82"/>
    <mergeCell ref="B60:J60"/>
    <mergeCell ref="A66:B66"/>
    <mergeCell ref="A58:B58"/>
    <mergeCell ref="B44:J44"/>
    <mergeCell ref="I2:I3"/>
    <mergeCell ref="E2:E3"/>
    <mergeCell ref="F2:G2"/>
    <mergeCell ref="A1:K1"/>
    <mergeCell ref="A2:A3"/>
    <mergeCell ref="B2:B3"/>
    <mergeCell ref="C2:C3"/>
    <mergeCell ref="D2:D3"/>
    <mergeCell ref="J2:J3"/>
    <mergeCell ref="K2:K3"/>
  </mergeCells>
  <conditionalFormatting sqref="B33:B34">
    <cfRule type="duplicateValues" priority="21" dxfId="45" stopIfTrue="1">
      <formula>AND(COUNTIF($B$33:$B$34,B33)&gt;1,NOT(ISBLANK(B33)))</formula>
    </cfRule>
  </conditionalFormatting>
  <conditionalFormatting sqref="B36">
    <cfRule type="duplicateValues" priority="20" dxfId="45" stopIfTrue="1">
      <formula>AND(COUNTIF($B$36:$B$36,B36)&gt;1,NOT(ISBLANK(B36)))</formula>
    </cfRule>
  </conditionalFormatting>
  <conditionalFormatting sqref="B64">
    <cfRule type="duplicateValues" priority="18" dxfId="45">
      <formula>AND(COUNTIF($B$64:$B$64,B64)&gt;1,NOT(ISBLANK(B64)))</formula>
    </cfRule>
  </conditionalFormatting>
  <conditionalFormatting sqref="B77">
    <cfRule type="duplicateValues" priority="17" dxfId="45">
      <formula>AND(COUNTIF($B$77:$B$77,B77)&gt;1,NOT(ISBLANK(B77)))</formula>
    </cfRule>
  </conditionalFormatting>
  <conditionalFormatting sqref="B87">
    <cfRule type="duplicateValues" priority="16" dxfId="45" stopIfTrue="1">
      <formula>AND(COUNTIF($B$87:$B$87,B87)&gt;1,NOT(ISBLANK(B87)))</formula>
    </cfRule>
  </conditionalFormatting>
  <conditionalFormatting sqref="B89">
    <cfRule type="duplicateValues" priority="15" dxfId="45" stopIfTrue="1">
      <formula>AND(COUNTIF($B$89:$B$89,B89)&gt;1,NOT(ISBLANK(B89)))</formula>
    </cfRule>
  </conditionalFormatting>
  <conditionalFormatting sqref="B90">
    <cfRule type="duplicateValues" priority="14" dxfId="45" stopIfTrue="1">
      <formula>AND(COUNTIF($B$90:$B$90,B90)&gt;1,NOT(ISBLANK(B90)))</formula>
    </cfRule>
  </conditionalFormatting>
  <conditionalFormatting sqref="B81">
    <cfRule type="duplicateValues" priority="13" dxfId="45">
      <formula>AND(COUNTIF($B$81:$B$81,B81)&gt;1,NOT(ISBLANK(B81)))</formula>
    </cfRule>
  </conditionalFormatting>
  <conditionalFormatting sqref="B102">
    <cfRule type="duplicateValues" priority="4" dxfId="45">
      <formula>AND(COUNTIF($B$102:$B$102,B102)&gt;1,NOT(ISBLANK(B102)))</formula>
    </cfRule>
  </conditionalFormatting>
  <conditionalFormatting sqref="B108:B109">
    <cfRule type="duplicateValues" priority="3" dxfId="45">
      <formula>AND(COUNTIF($B$108:$B$109,B108)&gt;1,NOT(ISBLANK(B108)))</formula>
    </cfRule>
  </conditionalFormatting>
  <conditionalFormatting sqref="B35">
    <cfRule type="duplicateValues" priority="36" dxfId="45" stopIfTrue="1">
      <formula>AND(COUNTIF($B$35:$B$35,B35)&gt;1,NOT(ISBLANK(B35)))</formula>
    </cfRule>
  </conditionalFormatting>
  <conditionalFormatting sqref="B55">
    <cfRule type="duplicateValues" priority="37" dxfId="45" stopIfTrue="1">
      <formula>AND(COUNTIF($B$55:$B$55,B55)&gt;1,NOT(ISBLANK(B55)))</formula>
    </cfRule>
  </conditionalFormatting>
  <conditionalFormatting sqref="B125:B128">
    <cfRule type="duplicateValues" priority="38" dxfId="45" stopIfTrue="1">
      <formula>AND(COUNTIF($B$125:$B$128,B125)&gt;1,NOT(ISBLANK(B125)))</formula>
    </cfRule>
  </conditionalFormatting>
  <conditionalFormatting sqref="B38:B39">
    <cfRule type="duplicateValues" priority="39" dxfId="45" stopIfTrue="1">
      <formula>AND(COUNTIF($B$38:$B$39,B38)&gt;1,NOT(ISBLANK(B38)))</formula>
    </cfRule>
  </conditionalFormatting>
  <printOptions/>
  <pageMargins left="0.45" right="0.45" top="0.5" bottom="0.25" header="0.3" footer="0.3"/>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2020-11-02T08:39:49Z</dcterms:modified>
  <cp:category/>
  <cp:version/>
  <cp:contentType/>
  <cp:contentStatus/>
</cp:coreProperties>
</file>