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inh\Dropbox\PQHKH 2020\Ke hoach su dung dat nam 2021\Cac quan huyen gui 23 10 2020\"/>
    </mc:Choice>
  </mc:AlternateContent>
  <bookViews>
    <workbookView xWindow="0" yWindow="0" windowWidth="20490" windowHeight="7155" activeTab="2"/>
  </bookViews>
  <sheets>
    <sheet name="Sheet1" sheetId="2" r:id="rId1"/>
    <sheet name="Bieu So Lieu" sheetId="8" r:id="rId2"/>
    <sheet name="Bieu 1A" sheetId="20" r:id="rId3"/>
    <sheet name="Bieu 1B" sheetId="21" r:id="rId4"/>
    <sheet name="Bieu 2" sheetId="19" r:id="rId5"/>
    <sheet name="Sheet2" sheetId="22"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'Bieu 1A'!$I$1:$I$1219</definedName>
    <definedName name="_xlnm._FilterDatabase" localSheetId="3" hidden="1">'Bieu 1B'!$C$1:$C$355</definedName>
    <definedName name="_xlnm._FilterDatabase" localSheetId="4" hidden="1">'Bieu 2'!$I$1:$I$411</definedName>
    <definedName name="_xlnm._FilterDatabase" localSheetId="1" hidden="1">'Bieu So Lieu'!$B$1:$B$242</definedName>
    <definedName name="_xlnm.Print_Area" localSheetId="2">'Bieu 1A'!$C$1:$L$1190</definedName>
    <definedName name="_xlnm.Print_Area" localSheetId="3">'Bieu 1B'!$C$1:$L$323</definedName>
    <definedName name="_xlnm.Print_Area" localSheetId="4">'Bieu 2'!$C$1:$L$395</definedName>
    <definedName name="_xlnm.Print_Area" localSheetId="1">'Bieu So Lieu'!$A$1:$H$190</definedName>
    <definedName name="_xlnm.Print_Area" localSheetId="0">Sheet1!$A$1:$E$35</definedName>
    <definedName name="_xlnm.Print_Titles" localSheetId="2">'Bieu 1A'!$6:$7</definedName>
    <definedName name="_xlnm.Print_Titles" localSheetId="3">'Bieu 1B'!$7:$8</definedName>
    <definedName name="_xlnm.Print_Titles" localSheetId="4">'Bieu 2'!$7:$8</definedName>
    <definedName name="_xlnm.Print_Titles" localSheetId="1">'Bieu So Lieu'!$8:$9</definedName>
    <definedName name="Xã_...">#REF!</definedName>
  </definedNames>
  <calcPr calcId="152511"/>
</workbook>
</file>

<file path=xl/calcChain.xml><?xml version="1.0" encoding="utf-8"?>
<calcChain xmlns="http://schemas.openxmlformats.org/spreadsheetml/2006/main">
  <c r="H70" i="20" l="1"/>
  <c r="I70" i="20" s="1"/>
  <c r="G70" i="20"/>
  <c r="K69" i="20"/>
  <c r="G69" i="20"/>
  <c r="I69" i="20" s="1"/>
  <c r="I68" i="20"/>
  <c r="H68" i="20"/>
  <c r="I67" i="20"/>
  <c r="I66" i="20"/>
  <c r="I65" i="20"/>
  <c r="H69" i="20" l="1"/>
  <c r="H127" i="8"/>
  <c r="G127" i="8"/>
  <c r="F127" i="8"/>
  <c r="E127" i="8"/>
  <c r="D127" i="8"/>
  <c r="C127" i="8"/>
  <c r="I26" i="20" l="1"/>
  <c r="F110" i="8" l="1"/>
  <c r="E110" i="8"/>
  <c r="D110" i="8"/>
  <c r="H135" i="8"/>
  <c r="G147" i="8"/>
  <c r="H147" i="8"/>
  <c r="C170" i="8"/>
  <c r="G170" i="8"/>
  <c r="G171" i="8"/>
  <c r="F171" i="8"/>
  <c r="C171" i="8"/>
  <c r="H188" i="8"/>
  <c r="G188" i="8"/>
  <c r="F188" i="8"/>
  <c r="E188" i="8"/>
  <c r="F147" i="8"/>
  <c r="E147" i="8"/>
  <c r="D147" i="8"/>
  <c r="C147" i="8"/>
  <c r="C146" i="8"/>
  <c r="G135" i="8"/>
  <c r="F135" i="8"/>
  <c r="E135" i="8"/>
  <c r="D135" i="8"/>
  <c r="C135" i="8"/>
  <c r="C110" i="8"/>
  <c r="C27" i="8"/>
  <c r="C14" i="8"/>
  <c r="F14" i="8"/>
  <c r="E14" i="8"/>
  <c r="D14" i="8"/>
  <c r="H54" i="21" l="1"/>
  <c r="G54" i="21"/>
  <c r="I54" i="21" s="1"/>
  <c r="I102" i="20" l="1"/>
  <c r="G1097" i="20"/>
  <c r="I994" i="20"/>
  <c r="I993" i="20"/>
  <c r="I992" i="20"/>
  <c r="I991" i="20"/>
  <c r="I411" i="20" l="1"/>
  <c r="I376" i="20"/>
  <c r="H376" i="20"/>
  <c r="I375" i="20"/>
  <c r="H375" i="20"/>
  <c r="I374" i="20"/>
  <c r="H374" i="20"/>
  <c r="F20" i="8"/>
  <c r="E20" i="8"/>
  <c r="D20" i="8"/>
  <c r="H20" i="8"/>
  <c r="G20" i="8"/>
  <c r="C20" i="8"/>
  <c r="C21" i="8"/>
  <c r="I62" i="20"/>
  <c r="I59" i="20"/>
  <c r="I55" i="20"/>
  <c r="I54" i="20"/>
  <c r="I53" i="20"/>
  <c r="I52" i="20"/>
  <c r="I51" i="20"/>
  <c r="I50" i="20"/>
  <c r="I49" i="20"/>
  <c r="I48" i="20"/>
  <c r="G90" i="8" l="1"/>
  <c r="E90" i="8"/>
  <c r="D90" i="8"/>
  <c r="C90" i="8"/>
  <c r="F120" i="8"/>
  <c r="E120" i="8"/>
  <c r="F113" i="8"/>
  <c r="F108" i="8"/>
  <c r="F107" i="8"/>
  <c r="E107" i="8"/>
  <c r="F102" i="8"/>
  <c r="E102" i="8"/>
  <c r="F101" i="8"/>
  <c r="E101" i="8"/>
  <c r="F78" i="8"/>
  <c r="F77" i="8"/>
  <c r="F65" i="8"/>
  <c r="F60" i="8"/>
  <c r="F48" i="8"/>
  <c r="E47" i="8"/>
  <c r="F47" i="8"/>
  <c r="F41" i="8"/>
  <c r="F35" i="8"/>
  <c r="F36" i="8"/>
  <c r="F24" i="8"/>
  <c r="F23" i="8"/>
  <c r="F17" i="8"/>
  <c r="F185" i="8"/>
  <c r="F186" i="8"/>
  <c r="F187" i="8"/>
  <c r="F189" i="8"/>
  <c r="E108" i="8"/>
  <c r="F95" i="8"/>
  <c r="E95" i="8"/>
  <c r="F90" i="8"/>
  <c r="E24" i="8"/>
  <c r="E171" i="8"/>
  <c r="H99" i="8"/>
  <c r="G99" i="8"/>
  <c r="D99" i="8"/>
  <c r="C99" i="8"/>
  <c r="C98" i="8"/>
  <c r="C92" i="8"/>
  <c r="H81" i="8"/>
  <c r="G81" i="8"/>
  <c r="F81" i="8"/>
  <c r="E81" i="8"/>
  <c r="D81" i="8"/>
  <c r="C81" i="8"/>
  <c r="C80" i="8"/>
  <c r="C74" i="8"/>
  <c r="C68" i="8"/>
  <c r="C62" i="8"/>
  <c r="E62" i="8"/>
  <c r="C50" i="8"/>
  <c r="F38" i="8" l="1"/>
  <c r="F44" i="8"/>
  <c r="F50" i="8"/>
  <c r="F62" i="8"/>
  <c r="F68" i="8"/>
  <c r="F80" i="8"/>
  <c r="F104" i="8"/>
  <c r="F125" i="8"/>
  <c r="F128" i="8"/>
  <c r="F131" i="8"/>
  <c r="F134" i="8"/>
  <c r="F137" i="8"/>
  <c r="F140" i="8"/>
  <c r="F155" i="8"/>
  <c r="F158" i="8"/>
  <c r="F164" i="8"/>
  <c r="F161" i="8"/>
  <c r="F167" i="8"/>
  <c r="F170" i="8"/>
  <c r="F176" i="8"/>
  <c r="F179" i="8"/>
  <c r="F182" i="8"/>
  <c r="F184" i="8"/>
  <c r="E185" i="8"/>
  <c r="E182" i="8"/>
  <c r="E179" i="8"/>
  <c r="E176" i="8"/>
  <c r="F173" i="8"/>
  <c r="E173" i="8"/>
  <c r="E170" i="8"/>
  <c r="E167" i="8"/>
  <c r="E164" i="8"/>
  <c r="E161" i="8"/>
  <c r="E158" i="8"/>
  <c r="E155" i="8"/>
  <c r="F152" i="8"/>
  <c r="E152" i="8"/>
  <c r="F149" i="8"/>
  <c r="E149" i="8"/>
  <c r="F146" i="8"/>
  <c r="E146" i="8"/>
  <c r="F143" i="8"/>
  <c r="E143" i="8"/>
  <c r="E140" i="8"/>
  <c r="E137" i="8"/>
  <c r="E134" i="8"/>
  <c r="E131" i="8"/>
  <c r="E128" i="8"/>
  <c r="E125" i="8"/>
  <c r="F116" i="8"/>
  <c r="E116" i="8"/>
  <c r="E113" i="8"/>
  <c r="E104" i="8"/>
  <c r="F92" i="8"/>
  <c r="E92" i="8"/>
  <c r="F89" i="8"/>
  <c r="E89" i="8"/>
  <c r="E80" i="8"/>
  <c r="E77" i="8"/>
  <c r="E68" i="8"/>
  <c r="E65" i="8"/>
  <c r="E50" i="8"/>
  <c r="E44" i="8"/>
  <c r="E41" i="8"/>
  <c r="E38" i="8"/>
  <c r="E35" i="8"/>
  <c r="C35" i="8"/>
  <c r="D35" i="8"/>
  <c r="E26" i="8"/>
  <c r="D12" i="8"/>
  <c r="F11" i="8"/>
  <c r="E11" i="8"/>
  <c r="I13" i="19" l="1"/>
  <c r="I27" i="20"/>
  <c r="G23" i="20"/>
  <c r="G22" i="20"/>
  <c r="I20" i="20"/>
  <c r="H14" i="8" l="1"/>
  <c r="G14" i="8"/>
  <c r="I136" i="19"/>
  <c r="I229" i="19"/>
  <c r="G388" i="19"/>
  <c r="H110" i="8" l="1"/>
  <c r="G110" i="8"/>
  <c r="D188" i="8"/>
  <c r="C188" i="8"/>
  <c r="I80" i="21"/>
  <c r="I116" i="21"/>
  <c r="G116" i="21"/>
  <c r="I155" i="21" l="1"/>
  <c r="I185" i="21"/>
  <c r="N201" i="21"/>
  <c r="N214" i="21"/>
  <c r="C187" i="8"/>
  <c r="C181" i="8"/>
  <c r="I1087" i="20" l="1"/>
  <c r="I1064" i="20"/>
  <c r="I292" i="19" l="1"/>
  <c r="I191" i="21" l="1"/>
  <c r="G191" i="21"/>
  <c r="I190" i="21"/>
  <c r="I189" i="21"/>
  <c r="I188" i="21"/>
  <c r="I777" i="20"/>
  <c r="I776" i="20"/>
  <c r="I775" i="20"/>
  <c r="I774" i="20"/>
  <c r="I773" i="20"/>
  <c r="I772" i="20"/>
  <c r="I771" i="20"/>
  <c r="I770" i="20"/>
  <c r="I769" i="20"/>
  <c r="I768" i="20"/>
  <c r="I767" i="20"/>
  <c r="I766" i="20"/>
  <c r="I765" i="20"/>
  <c r="I764" i="20"/>
  <c r="I763" i="20"/>
  <c r="I762" i="20"/>
  <c r="I761" i="20"/>
  <c r="I760" i="20"/>
  <c r="I759" i="20"/>
  <c r="I758" i="20"/>
  <c r="I757" i="20"/>
  <c r="I756" i="20"/>
  <c r="I755" i="20"/>
  <c r="I754" i="20"/>
  <c r="I753" i="20"/>
  <c r="I187" i="21"/>
  <c r="I186" i="21"/>
  <c r="C120" i="8"/>
  <c r="G245" i="19"/>
  <c r="I245" i="19" s="1"/>
  <c r="I745" i="20"/>
  <c r="I744" i="20"/>
  <c r="I743" i="20"/>
  <c r="I742" i="20"/>
  <c r="H742" i="20"/>
  <c r="I733" i="20"/>
  <c r="H730" i="20"/>
  <c r="H727" i="20"/>
  <c r="H726" i="20"/>
  <c r="H725" i="20"/>
  <c r="H724" i="20"/>
  <c r="F122" i="8" l="1"/>
  <c r="E122" i="8"/>
  <c r="E119" i="8"/>
  <c r="F119" i="8"/>
  <c r="C108" i="8"/>
  <c r="I164" i="21"/>
  <c r="I163" i="21" l="1"/>
  <c r="I162" i="21"/>
  <c r="I161" i="21"/>
  <c r="I160" i="21"/>
  <c r="I159" i="21"/>
  <c r="I158" i="21"/>
  <c r="I157" i="21"/>
  <c r="I156" i="21"/>
  <c r="H93" i="8"/>
  <c r="G93" i="8"/>
  <c r="F93" i="8"/>
  <c r="E93" i="8"/>
  <c r="D93" i="8"/>
  <c r="C93" i="8"/>
  <c r="I127" i="21" l="1"/>
  <c r="I126" i="21"/>
  <c r="G126" i="21"/>
  <c r="I122" i="21"/>
  <c r="I121" i="21"/>
  <c r="H121" i="21"/>
  <c r="I120" i="21"/>
  <c r="H120" i="21"/>
  <c r="I119" i="21"/>
  <c r="H119" i="21"/>
  <c r="G117" i="21"/>
  <c r="I117" i="21" s="1"/>
  <c r="I408" i="20"/>
  <c r="I407" i="20"/>
  <c r="H407" i="20"/>
  <c r="I406" i="20"/>
  <c r="I405" i="20"/>
  <c r="I404" i="20"/>
  <c r="I403" i="20"/>
  <c r="I402" i="20"/>
  <c r="I401" i="20"/>
  <c r="I399" i="20"/>
  <c r="I398" i="20"/>
  <c r="I397" i="20"/>
  <c r="I396" i="20"/>
  <c r="I395" i="20"/>
  <c r="H395" i="20" s="1"/>
  <c r="H394" i="20"/>
  <c r="G394" i="20"/>
  <c r="I394" i="20" s="1"/>
  <c r="I393" i="20"/>
  <c r="I392" i="20"/>
  <c r="I391" i="20"/>
  <c r="I390" i="20"/>
  <c r="I389" i="20"/>
  <c r="I388" i="20"/>
  <c r="I382" i="20"/>
  <c r="K356" i="20"/>
  <c r="I356" i="20"/>
  <c r="I350" i="20"/>
  <c r="G349" i="20"/>
  <c r="H56" i="8"/>
  <c r="G56" i="8"/>
  <c r="D56" i="8"/>
  <c r="C56" i="8"/>
  <c r="G340" i="20"/>
  <c r="C26" i="8"/>
  <c r="I90" i="21"/>
  <c r="G89" i="21"/>
  <c r="I89" i="21" s="1"/>
  <c r="I88" i="21"/>
  <c r="I87" i="21"/>
  <c r="I86" i="21"/>
  <c r="I85" i="21"/>
  <c r="I84" i="21"/>
  <c r="I83" i="21"/>
  <c r="I82" i="21"/>
  <c r="I81" i="21"/>
  <c r="I328" i="20"/>
  <c r="I326" i="20"/>
  <c r="I322" i="20"/>
  <c r="I314" i="20"/>
  <c r="I313" i="20"/>
  <c r="I312" i="20"/>
  <c r="I311" i="20"/>
  <c r="I310" i="20"/>
  <c r="I309" i="20"/>
  <c r="I308" i="20"/>
  <c r="I307" i="20"/>
  <c r="I306" i="20"/>
  <c r="I305" i="20"/>
  <c r="I304" i="20"/>
  <c r="I303" i="20"/>
  <c r="I302" i="20"/>
  <c r="I301" i="20"/>
  <c r="I300" i="20"/>
  <c r="I299" i="20"/>
  <c r="F59" i="8" l="1"/>
  <c r="E59" i="8"/>
  <c r="I220" i="20"/>
  <c r="H26" i="8" l="1"/>
  <c r="G26" i="8"/>
  <c r="D26" i="8"/>
  <c r="D27" i="8"/>
  <c r="H27" i="8"/>
  <c r="G27" i="8"/>
  <c r="F27" i="8"/>
  <c r="E27" i="8"/>
  <c r="H76" i="20"/>
  <c r="I41" i="20"/>
  <c r="I40" i="20"/>
  <c r="I39" i="20"/>
  <c r="I38" i="20"/>
  <c r="H19" i="8"/>
  <c r="G19" i="8"/>
  <c r="E19" i="8"/>
  <c r="F19" i="8"/>
  <c r="D19" i="8"/>
  <c r="C19" i="8"/>
  <c r="H1189" i="20" l="1"/>
  <c r="F18" i="8"/>
  <c r="P309" i="19"/>
  <c r="T309" i="19"/>
  <c r="I135" i="19" l="1"/>
  <c r="I134" i="19"/>
  <c r="I133" i="19"/>
  <c r="I132" i="19"/>
  <c r="I128" i="19"/>
  <c r="C42" i="8" l="1"/>
  <c r="H42" i="8"/>
  <c r="G42" i="8"/>
  <c r="F42" i="8"/>
  <c r="E42" i="8"/>
  <c r="D42" i="8"/>
  <c r="C44" i="8"/>
  <c r="C41" i="8"/>
  <c r="C30" i="8"/>
  <c r="M328" i="21" l="1"/>
  <c r="J323" i="21"/>
  <c r="K323" i="21"/>
  <c r="L323" i="21"/>
  <c r="J322" i="21"/>
  <c r="K322" i="21"/>
  <c r="L322" i="21"/>
  <c r="M327" i="21"/>
  <c r="N326" i="21"/>
  <c r="N325" i="21"/>
  <c r="N324" i="21"/>
  <c r="N323" i="21"/>
  <c r="N322" i="21"/>
  <c r="N321" i="21"/>
  <c r="N320" i="21"/>
  <c r="N319" i="21"/>
  <c r="N318" i="21"/>
  <c r="N317" i="21"/>
  <c r="N316" i="21"/>
  <c r="N315" i="21"/>
  <c r="N314" i="21"/>
  <c r="N311" i="21"/>
  <c r="N295" i="21"/>
  <c r="N294" i="21"/>
  <c r="N293" i="21"/>
  <c r="N288" i="21"/>
  <c r="N287" i="21"/>
  <c r="N286" i="21"/>
  <c r="N284" i="21"/>
  <c r="N283" i="21"/>
  <c r="N282" i="21"/>
  <c r="N281" i="21"/>
  <c r="N232" i="21"/>
  <c r="N220" i="21"/>
  <c r="N218" i="21"/>
  <c r="N211" i="21"/>
  <c r="N207" i="21"/>
  <c r="N206" i="21"/>
  <c r="N205" i="21"/>
  <c r="N204" i="21"/>
  <c r="N203" i="21"/>
  <c r="N202" i="21"/>
  <c r="N181" i="21"/>
  <c r="N169" i="21"/>
  <c r="N163" i="21"/>
  <c r="N162" i="21"/>
  <c r="N161" i="21"/>
  <c r="N158" i="21"/>
  <c r="N156" i="21"/>
  <c r="N144" i="21"/>
  <c r="N143" i="21"/>
  <c r="N142" i="21"/>
  <c r="N141" i="21"/>
  <c r="N99" i="21"/>
  <c r="N98" i="21"/>
  <c r="N93" i="21"/>
  <c r="N88" i="21"/>
  <c r="N83" i="21"/>
  <c r="N45" i="21"/>
  <c r="N44" i="21"/>
  <c r="J1190" i="20"/>
  <c r="L1190" i="20"/>
  <c r="J1189" i="20"/>
  <c r="L1189" i="20"/>
  <c r="N328" i="21" l="1"/>
  <c r="L333" i="21" s="1"/>
  <c r="N327" i="21"/>
  <c r="L332" i="21" s="1"/>
  <c r="C242" i="8"/>
  <c r="B242" i="8"/>
  <c r="H115" i="8" l="1"/>
  <c r="G115" i="8"/>
  <c r="D115" i="8"/>
  <c r="C115" i="8"/>
  <c r="M395" i="19" l="1"/>
  <c r="N395" i="19"/>
  <c r="H24" i="8" l="1"/>
  <c r="G24" i="8"/>
  <c r="D24" i="8"/>
  <c r="C24" i="8"/>
  <c r="H138" i="8"/>
  <c r="G138" i="8"/>
  <c r="C138" i="8"/>
  <c r="H120" i="8"/>
  <c r="G120" i="8"/>
  <c r="D120" i="8"/>
  <c r="G114" i="8"/>
  <c r="H90" i="8"/>
  <c r="G30" i="8"/>
  <c r="D30" i="8"/>
  <c r="Q328" i="21"/>
  <c r="Q327" i="21"/>
  <c r="G205" i="8" s="1"/>
  <c r="R288" i="21"/>
  <c r="R287" i="21"/>
  <c r="R286" i="21"/>
  <c r="R284" i="21"/>
  <c r="R283" i="21"/>
  <c r="R282" i="21"/>
  <c r="R281" i="21"/>
  <c r="R148" i="21"/>
  <c r="R49" i="21"/>
  <c r="R12" i="21"/>
  <c r="H85" i="8"/>
  <c r="G85" i="8"/>
  <c r="D85" i="8"/>
  <c r="C85" i="8"/>
  <c r="H67" i="8"/>
  <c r="G67" i="8"/>
  <c r="F67" i="8"/>
  <c r="C67" i="8"/>
  <c r="Y12" i="21"/>
  <c r="H114" i="8" l="1"/>
  <c r="C114" i="8"/>
  <c r="D114" i="8"/>
  <c r="H30" i="8"/>
  <c r="R327" i="21"/>
  <c r="H205" i="8" s="1"/>
  <c r="R328" i="21"/>
  <c r="S394" i="19" l="1"/>
  <c r="O395" i="19"/>
  <c r="Q395" i="19"/>
  <c r="R395" i="19"/>
  <c r="O394" i="19"/>
  <c r="Q394" i="19"/>
  <c r="R394" i="19"/>
  <c r="T341" i="19"/>
  <c r="T388" i="19"/>
  <c r="T387" i="19"/>
  <c r="T374" i="19"/>
  <c r="T373" i="19"/>
  <c r="T372" i="19"/>
  <c r="T371" i="19"/>
  <c r="T370" i="19"/>
  <c r="T362" i="19"/>
  <c r="T361" i="19"/>
  <c r="T337" i="19"/>
  <c r="T336" i="19"/>
  <c r="T335" i="19"/>
  <c r="T334" i="19"/>
  <c r="T328" i="19"/>
  <c r="T315" i="19"/>
  <c r="T308" i="19"/>
  <c r="T307" i="19"/>
  <c r="T306" i="19"/>
  <c r="T305" i="19"/>
  <c r="T304" i="19"/>
  <c r="T299" i="19"/>
  <c r="T287" i="19"/>
  <c r="T286" i="19"/>
  <c r="T276" i="19"/>
  <c r="T272" i="19"/>
  <c r="T259" i="19"/>
  <c r="T258" i="19"/>
  <c r="T257" i="19"/>
  <c r="T251" i="19"/>
  <c r="T247" i="19"/>
  <c r="T246" i="19"/>
  <c r="T238" i="19"/>
  <c r="T236" i="19"/>
  <c r="T235" i="19"/>
  <c r="T234" i="19"/>
  <c r="T233" i="19"/>
  <c r="T229" i="19"/>
  <c r="T222" i="19"/>
  <c r="T219" i="19"/>
  <c r="T208" i="19"/>
  <c r="T207" i="19"/>
  <c r="T199" i="19"/>
  <c r="T198" i="19"/>
  <c r="T197" i="19"/>
  <c r="T196" i="19"/>
  <c r="T195" i="19"/>
  <c r="T189" i="19"/>
  <c r="T179" i="19"/>
  <c r="T174" i="19"/>
  <c r="T173" i="19"/>
  <c r="T172" i="19"/>
  <c r="T171" i="19"/>
  <c r="T170" i="19"/>
  <c r="T169" i="19"/>
  <c r="T154" i="19"/>
  <c r="T153" i="19"/>
  <c r="T152" i="19"/>
  <c r="T151" i="19"/>
  <c r="T150" i="19"/>
  <c r="T149" i="19"/>
  <c r="T148" i="19"/>
  <c r="T147" i="19"/>
  <c r="T140" i="19"/>
  <c r="T129" i="19"/>
  <c r="T112" i="19"/>
  <c r="T111" i="19"/>
  <c r="T108" i="19"/>
  <c r="T67" i="19"/>
  <c r="T55" i="19"/>
  <c r="T54" i="19"/>
  <c r="T53" i="19"/>
  <c r="T52" i="19"/>
  <c r="T44" i="19"/>
  <c r="T43" i="19"/>
  <c r="T41" i="19"/>
  <c r="T13" i="19"/>
  <c r="H91" i="8" l="1"/>
  <c r="G91" i="8"/>
  <c r="F91" i="8"/>
  <c r="E91" i="8"/>
  <c r="D91" i="8"/>
  <c r="C91" i="8"/>
  <c r="P374" i="19" l="1"/>
  <c r="P373" i="19"/>
  <c r="P372" i="19"/>
  <c r="P156" i="19"/>
  <c r="U310" i="21"/>
  <c r="U309" i="21"/>
  <c r="U308" i="21"/>
  <c r="U307" i="21"/>
  <c r="U306" i="21"/>
  <c r="U223" i="21"/>
  <c r="U222" i="21"/>
  <c r="U221" i="21"/>
  <c r="U220" i="21"/>
  <c r="U219" i="21"/>
  <c r="U218" i="21"/>
  <c r="U109" i="21"/>
  <c r="H49" i="8" l="1"/>
  <c r="G49" i="8"/>
  <c r="F49" i="8"/>
  <c r="E49" i="8"/>
  <c r="D49" i="8"/>
  <c r="C49" i="8"/>
  <c r="E198" i="8" l="1"/>
  <c r="D141" i="8"/>
  <c r="H141" i="8"/>
  <c r="G141" i="8"/>
  <c r="F141" i="8"/>
  <c r="E141" i="8"/>
  <c r="C141" i="8"/>
  <c r="U189" i="21"/>
  <c r="C168" i="8" l="1"/>
  <c r="H57" i="8" l="1"/>
  <c r="G57" i="8"/>
  <c r="D57" i="8"/>
  <c r="C57" i="8"/>
  <c r="E132" i="8" l="1"/>
  <c r="C132" i="8"/>
  <c r="D132" i="8"/>
  <c r="H394" i="19"/>
  <c r="E145" i="8" l="1"/>
  <c r="F145" i="8"/>
  <c r="F69" i="8"/>
  <c r="E69" i="8"/>
  <c r="D69" i="8"/>
  <c r="C69" i="8"/>
  <c r="C45" i="8"/>
  <c r="C12" i="8"/>
  <c r="C186" i="8"/>
  <c r="E186" i="8"/>
  <c r="E36" i="8"/>
  <c r="E39" i="8"/>
  <c r="G39" i="8"/>
  <c r="C39" i="8"/>
  <c r="C36" i="8"/>
  <c r="P357" i="19"/>
  <c r="P353" i="19"/>
  <c r="P311" i="19"/>
  <c r="P224" i="19"/>
  <c r="P154" i="19"/>
  <c r="P122" i="19"/>
  <c r="P63" i="19"/>
  <c r="P48" i="19"/>
  <c r="P47" i="19"/>
  <c r="P36" i="19"/>
  <c r="T327" i="21" l="1"/>
  <c r="B238" i="8" s="1"/>
  <c r="U326" i="21"/>
  <c r="U325" i="21"/>
  <c r="U324" i="21"/>
  <c r="U323" i="21"/>
  <c r="U322" i="21"/>
  <c r="U321" i="21"/>
  <c r="U296" i="21"/>
  <c r="U289" i="21"/>
  <c r="U277" i="21"/>
  <c r="U276" i="21"/>
  <c r="U242" i="21"/>
  <c r="U232" i="21"/>
  <c r="U211" i="21"/>
  <c r="U198" i="21"/>
  <c r="U181" i="21"/>
  <c r="U177" i="21"/>
  <c r="U170" i="21"/>
  <c r="U164" i="21"/>
  <c r="U135" i="21"/>
  <c r="U132" i="21"/>
  <c r="U127" i="21"/>
  <c r="U113" i="21"/>
  <c r="U100" i="21"/>
  <c r="U92" i="21"/>
  <c r="U91" i="21"/>
  <c r="U90" i="21"/>
  <c r="U87" i="21"/>
  <c r="U81" i="21"/>
  <c r="U77" i="21"/>
  <c r="U55" i="21"/>
  <c r="U51" i="21"/>
  <c r="U45" i="21"/>
  <c r="G211" i="8" l="1"/>
  <c r="H171" i="8"/>
  <c r="D171" i="8"/>
  <c r="H168" i="8"/>
  <c r="G168" i="8"/>
  <c r="F168" i="8"/>
  <c r="E168" i="8"/>
  <c r="D168" i="8"/>
  <c r="H153" i="8"/>
  <c r="G153" i="8"/>
  <c r="D153" i="8"/>
  <c r="C153" i="8"/>
  <c r="H105" i="8"/>
  <c r="G105" i="8"/>
  <c r="E105" i="8"/>
  <c r="D105" i="8"/>
  <c r="C105" i="8"/>
  <c r="H66" i="8"/>
  <c r="G66" i="8"/>
  <c r="F66" i="8"/>
  <c r="E66" i="8"/>
  <c r="D66" i="8"/>
  <c r="C66" i="8"/>
  <c r="E67" i="8"/>
  <c r="D67" i="8"/>
  <c r="H45" i="8"/>
  <c r="G45" i="8"/>
  <c r="F45" i="8"/>
  <c r="E45" i="8"/>
  <c r="D45" i="8"/>
  <c r="H36" i="8"/>
  <c r="G36" i="8"/>
  <c r="D36" i="8"/>
  <c r="H39" i="8"/>
  <c r="F39" i="8"/>
  <c r="D39" i="8"/>
  <c r="C15" i="8"/>
  <c r="C25" i="8"/>
  <c r="C23" i="8"/>
  <c r="D13" i="8"/>
  <c r="C13" i="8"/>
  <c r="U14" i="21"/>
  <c r="D15" i="8"/>
  <c r="P37" i="19" l="1"/>
  <c r="T37" i="19"/>
  <c r="G15" i="8"/>
  <c r="P15" i="19"/>
  <c r="H12" i="8"/>
  <c r="G12" i="8"/>
  <c r="H15" i="8"/>
  <c r="H156" i="8"/>
  <c r="G156" i="8"/>
  <c r="F156" i="8"/>
  <c r="E156" i="8"/>
  <c r="D156" i="8"/>
  <c r="C156" i="8"/>
  <c r="H150" i="8"/>
  <c r="G150" i="8"/>
  <c r="D150" i="8"/>
  <c r="C150" i="8"/>
  <c r="H132" i="8"/>
  <c r="G132" i="8"/>
  <c r="F132" i="8"/>
  <c r="H102" i="8"/>
  <c r="G102" i="8"/>
  <c r="D102" i="8"/>
  <c r="C102" i="8"/>
  <c r="P394" i="19" l="1"/>
  <c r="P395" i="19"/>
  <c r="H31" i="8"/>
  <c r="G31" i="8"/>
  <c r="D31" i="8"/>
  <c r="C31" i="8"/>
  <c r="C17" i="8" l="1"/>
  <c r="H212" i="8" l="1"/>
  <c r="G212" i="8"/>
  <c r="E225" i="8" l="1"/>
  <c r="G225" i="8"/>
  <c r="C225" i="8"/>
  <c r="D225" i="8"/>
  <c r="F225" i="8"/>
  <c r="H225" i="8"/>
  <c r="E226" i="8"/>
  <c r="G226" i="8"/>
  <c r="C226" i="8"/>
  <c r="F226" i="8"/>
  <c r="H226" i="8"/>
  <c r="D226" i="8"/>
  <c r="H395" i="19"/>
  <c r="F138" i="8"/>
  <c r="E138" i="8"/>
  <c r="D138" i="8"/>
  <c r="E224" i="8"/>
  <c r="G224" i="8"/>
  <c r="C224" i="8"/>
  <c r="D224" i="8"/>
  <c r="F224" i="8"/>
  <c r="H224" i="8"/>
  <c r="G227" i="8" l="1"/>
  <c r="E227" i="8"/>
  <c r="C227" i="8"/>
  <c r="D227" i="8"/>
  <c r="H227" i="8"/>
  <c r="F227" i="8"/>
  <c r="C233" i="8" l="1"/>
  <c r="C237" i="8" s="1"/>
  <c r="D233" i="8"/>
  <c r="E233" i="8"/>
  <c r="B233" i="8"/>
  <c r="U327" i="21" l="1"/>
  <c r="C238" i="8" s="1"/>
  <c r="I65" i="8"/>
  <c r="I29" i="8"/>
  <c r="C29" i="8"/>
  <c r="G322" i="21"/>
  <c r="G323" i="21"/>
  <c r="C196" i="8" s="1"/>
  <c r="C63" i="8"/>
  <c r="D63" i="8"/>
  <c r="I185" i="8"/>
  <c r="I173" i="8"/>
  <c r="I167" i="8"/>
  <c r="I161" i="8"/>
  <c r="I155" i="8"/>
  <c r="I149" i="8"/>
  <c r="I143" i="8"/>
  <c r="I137" i="8"/>
  <c r="I131" i="8"/>
  <c r="I125" i="8"/>
  <c r="I119" i="8"/>
  <c r="I113" i="8"/>
  <c r="I101" i="8"/>
  <c r="H323" i="21"/>
  <c r="F25" i="8"/>
  <c r="E25" i="8"/>
  <c r="H13" i="8"/>
  <c r="G13" i="8"/>
  <c r="T245" i="19"/>
  <c r="G229" i="8" l="1"/>
  <c r="I322" i="21"/>
  <c r="H322" i="21"/>
  <c r="F191" i="8" s="1"/>
  <c r="I323" i="21"/>
  <c r="C122" i="8"/>
  <c r="H96" i="8"/>
  <c r="G96" i="8"/>
  <c r="D96" i="8"/>
  <c r="D95" i="8"/>
  <c r="C96" i="8"/>
  <c r="H95" i="8"/>
  <c r="G95" i="8"/>
  <c r="C95" i="8"/>
  <c r="I95" i="8"/>
  <c r="I89" i="8"/>
  <c r="I83" i="8"/>
  <c r="I41" i="8"/>
  <c r="I23" i="8"/>
  <c r="I17" i="8"/>
  <c r="I11" i="8"/>
  <c r="C185" i="8"/>
  <c r="C173" i="8"/>
  <c r="J173" i="8" s="1"/>
  <c r="K173" i="8" s="1"/>
  <c r="C167" i="8"/>
  <c r="C161" i="8"/>
  <c r="C155" i="8"/>
  <c r="C149" i="8"/>
  <c r="C144" i="8"/>
  <c r="C143" i="8"/>
  <c r="C137" i="8"/>
  <c r="C131" i="8"/>
  <c r="C126" i="8"/>
  <c r="C125" i="8"/>
  <c r="C113" i="8"/>
  <c r="C101" i="8"/>
  <c r="C89" i="8"/>
  <c r="C84" i="8"/>
  <c r="C83" i="8"/>
  <c r="H84" i="8"/>
  <c r="G84" i="8"/>
  <c r="D84" i="8"/>
  <c r="C78" i="8"/>
  <c r="C65" i="8"/>
  <c r="J65" i="8" s="1"/>
  <c r="C48" i="8"/>
  <c r="H18" i="8"/>
  <c r="G18" i="8"/>
  <c r="E18" i="8"/>
  <c r="E17" i="8"/>
  <c r="C18" i="8"/>
  <c r="J18" i="8" s="1"/>
  <c r="K18" i="8" s="1"/>
  <c r="G107" i="8"/>
  <c r="H107" i="8"/>
  <c r="C140" i="8"/>
  <c r="J212" i="8" l="1"/>
  <c r="J95" i="8"/>
  <c r="K95" i="8" s="1"/>
  <c r="J89" i="8"/>
  <c r="K89" i="8" s="1"/>
  <c r="J125" i="8"/>
  <c r="K125" i="8" s="1"/>
  <c r="J137" i="8"/>
  <c r="K137" i="8" s="1"/>
  <c r="J149" i="8"/>
  <c r="K149" i="8" s="1"/>
  <c r="J161" i="8"/>
  <c r="K161" i="8" s="1"/>
  <c r="K65" i="8"/>
  <c r="J23" i="8"/>
  <c r="K23" i="8" s="1"/>
  <c r="J185" i="8"/>
  <c r="K185" i="8" s="1"/>
  <c r="J17" i="8"/>
  <c r="K17" i="8" s="1"/>
  <c r="J29" i="8"/>
  <c r="K29" i="8" s="1"/>
  <c r="J41" i="8"/>
  <c r="K41" i="8" s="1"/>
  <c r="J131" i="8"/>
  <c r="K131" i="8" s="1"/>
  <c r="J143" i="8"/>
  <c r="K143" i="8" s="1"/>
  <c r="J155" i="8"/>
  <c r="K155" i="8" s="1"/>
  <c r="J167" i="8"/>
  <c r="K167" i="8" s="1"/>
  <c r="J83" i="8"/>
  <c r="K83" i="8" s="1"/>
  <c r="J101" i="8"/>
  <c r="K101" i="8" s="1"/>
  <c r="J113" i="8"/>
  <c r="K113" i="8" s="1"/>
  <c r="H38" i="8"/>
  <c r="G38" i="8"/>
  <c r="D38" i="8"/>
  <c r="C38" i="8"/>
  <c r="I35" i="8" l="1"/>
  <c r="J35" i="8"/>
  <c r="G35" i="8"/>
  <c r="H35" i="8"/>
  <c r="K35" i="8" l="1"/>
  <c r="G149" i="8"/>
  <c r="H149" i="8"/>
  <c r="D149" i="8"/>
  <c r="E23" i="8"/>
  <c r="D23" i="8"/>
  <c r="C11" i="8"/>
  <c r="E21" i="8"/>
  <c r="D17" i="8"/>
  <c r="H44" i="8"/>
  <c r="D44" i="8"/>
  <c r="G44" i="8"/>
  <c r="H69" i="8"/>
  <c r="G69" i="8"/>
  <c r="J11" i="8" l="1"/>
  <c r="K11" i="8" s="1"/>
  <c r="L11" i="8"/>
  <c r="H63" i="8"/>
  <c r="G63" i="8"/>
  <c r="F63" i="8"/>
  <c r="E63" i="8"/>
  <c r="H62" i="8"/>
  <c r="G62" i="8"/>
  <c r="D62" i="8"/>
  <c r="K1190" i="20" l="1"/>
  <c r="K1189" i="20"/>
  <c r="H1190" i="20"/>
  <c r="C60" i="8"/>
  <c r="I59" i="8"/>
  <c r="C59" i="8"/>
  <c r="J59" i="8" l="1"/>
  <c r="K59" i="8" s="1"/>
  <c r="I77" i="8"/>
  <c r="C77" i="8"/>
  <c r="J77" i="8" s="1"/>
  <c r="K77" i="8" l="1"/>
  <c r="I53" i="8" l="1"/>
  <c r="C53" i="8"/>
  <c r="J53" i="8" s="1"/>
  <c r="K53" i="8" l="1"/>
  <c r="G17" i="8"/>
  <c r="H17" i="8"/>
  <c r="H186" i="8"/>
  <c r="G186" i="8"/>
  <c r="D186" i="8"/>
  <c r="D185" i="8"/>
  <c r="C51" i="8"/>
  <c r="J90" i="8"/>
  <c r="K90" i="8" s="1"/>
  <c r="D170" i="8"/>
  <c r="H170" i="8"/>
  <c r="I47" i="8" l="1"/>
  <c r="C47" i="8"/>
  <c r="D47" i="8"/>
  <c r="J47" i="8" l="1"/>
  <c r="K47" i="8" s="1"/>
  <c r="C183" i="8" l="1"/>
  <c r="C182" i="8"/>
  <c r="H182" i="8"/>
  <c r="G182" i="8"/>
  <c r="D182" i="8"/>
  <c r="E194" i="8" l="1"/>
  <c r="E191" i="8"/>
  <c r="H211" i="8"/>
  <c r="C180" i="8"/>
  <c r="D180" i="8"/>
  <c r="G180" i="8"/>
  <c r="H180" i="8"/>
  <c r="H179" i="8"/>
  <c r="G179" i="8"/>
  <c r="C129" i="8"/>
  <c r="C179" i="8" l="1"/>
  <c r="J179" i="8" s="1"/>
  <c r="G1190" i="20"/>
  <c r="C194" i="8" s="1"/>
  <c r="I194" i="8" s="1"/>
  <c r="G1189" i="20"/>
  <c r="D179" i="8"/>
  <c r="I179" i="8"/>
  <c r="H134" i="8"/>
  <c r="G134" i="8"/>
  <c r="D134" i="8"/>
  <c r="C134" i="8"/>
  <c r="T130" i="19"/>
  <c r="G395" i="19" l="1"/>
  <c r="C191" i="8" s="1"/>
  <c r="G394" i="19"/>
  <c r="I1190" i="20"/>
  <c r="K179" i="8"/>
  <c r="T128" i="19"/>
  <c r="C198" i="8"/>
  <c r="I198" i="8" s="1"/>
  <c r="C71" i="8"/>
  <c r="I71" i="8"/>
  <c r="H23" i="8"/>
  <c r="G23" i="8"/>
  <c r="H33" i="8"/>
  <c r="G33" i="8"/>
  <c r="D33" i="8"/>
  <c r="C33" i="8"/>
  <c r="D164" i="8"/>
  <c r="H164" i="8"/>
  <c r="G164" i="8"/>
  <c r="C164" i="8"/>
  <c r="T394" i="19" l="1"/>
  <c r="I395" i="19"/>
  <c r="G191" i="8" s="1"/>
  <c r="I394" i="19"/>
  <c r="I1189" i="20"/>
  <c r="J71" i="8"/>
  <c r="K71" i="8" s="1"/>
  <c r="G108" i="8"/>
  <c r="K212" i="8" l="1"/>
  <c r="H229" i="8"/>
  <c r="I107" i="8"/>
  <c r="C107" i="8"/>
  <c r="D107" i="8"/>
  <c r="J107" i="8" l="1"/>
  <c r="K107" i="8" s="1"/>
  <c r="C206" i="8" l="1"/>
  <c r="C151" i="8"/>
  <c r="J150" i="8" s="1"/>
  <c r="K150" i="8" s="1"/>
  <c r="C133" i="8"/>
  <c r="J132" i="8" s="1"/>
  <c r="K132" i="8" s="1"/>
  <c r="C109" i="8"/>
  <c r="J108" i="8" s="1"/>
  <c r="K108" i="8" s="1"/>
  <c r="F194" i="8"/>
  <c r="J66" i="8"/>
  <c r="K66" i="8" s="1"/>
  <c r="J48" i="8"/>
  <c r="K48" i="8" s="1"/>
  <c r="H60" i="8"/>
  <c r="G60" i="8"/>
  <c r="E60" i="8"/>
  <c r="E48" i="8" l="1"/>
  <c r="F43" i="8"/>
  <c r="E43" i="8"/>
  <c r="F21" i="8"/>
  <c r="F16" i="8" s="1"/>
  <c r="F144" i="8"/>
  <c r="F142" i="8" s="1"/>
  <c r="F121" i="8"/>
  <c r="E121" i="8"/>
  <c r="C121" i="8"/>
  <c r="H68" i="8" l="1"/>
  <c r="G68" i="8"/>
  <c r="D68" i="8"/>
  <c r="E187" i="8"/>
  <c r="D187" i="8"/>
  <c r="J186" i="8"/>
  <c r="K186" i="8" s="1"/>
  <c r="H187" i="8"/>
  <c r="G187" i="8"/>
  <c r="E78" i="8" l="1"/>
  <c r="E189" i="8"/>
  <c r="C189" i="8"/>
  <c r="E183" i="8"/>
  <c r="E180" i="8"/>
  <c r="E163" i="8"/>
  <c r="C163" i="8"/>
  <c r="J162" i="8" s="1"/>
  <c r="K162" i="8" s="1"/>
  <c r="E159" i="8"/>
  <c r="C159" i="8"/>
  <c r="E157" i="8"/>
  <c r="C157" i="8"/>
  <c r="J156" i="8" s="1"/>
  <c r="K156" i="8" s="1"/>
  <c r="C145" i="8"/>
  <c r="J144" i="8" s="1"/>
  <c r="K144" i="8" s="1"/>
  <c r="E139" i="8"/>
  <c r="C139" i="8"/>
  <c r="J138" i="8" s="1"/>
  <c r="K138" i="8" s="1"/>
  <c r="E129" i="8"/>
  <c r="J126" i="8"/>
  <c r="K126" i="8" s="1"/>
  <c r="E126" i="8"/>
  <c r="J120" i="8"/>
  <c r="K120" i="8" s="1"/>
  <c r="E117" i="8"/>
  <c r="C117" i="8"/>
  <c r="E103" i="8"/>
  <c r="C103" i="8"/>
  <c r="J102" i="8" s="1"/>
  <c r="K102" i="8" s="1"/>
  <c r="C79" i="8"/>
  <c r="J78" i="8" s="1"/>
  <c r="K78" i="8" s="1"/>
  <c r="E79" i="8"/>
  <c r="E51" i="8"/>
  <c r="C43" i="8"/>
  <c r="J42" i="8" s="1"/>
  <c r="K42" i="8" s="1"/>
  <c r="C37" i="8"/>
  <c r="J36" i="8" s="1"/>
  <c r="K36" i="8" s="1"/>
  <c r="D50" i="8"/>
  <c r="F51" i="8"/>
  <c r="J30" i="8"/>
  <c r="K30" i="8" s="1"/>
  <c r="C32" i="8"/>
  <c r="H32" i="8"/>
  <c r="G32" i="8"/>
  <c r="D51" i="8"/>
  <c r="H51" i="8" l="1"/>
  <c r="G51" i="8"/>
  <c r="H79" i="8"/>
  <c r="G79" i="8"/>
  <c r="F79" i="8"/>
  <c r="D79" i="8"/>
  <c r="H78" i="8"/>
  <c r="G78" i="8"/>
  <c r="G77" i="8"/>
  <c r="D77" i="8" l="1"/>
  <c r="H77" i="8"/>
  <c r="D78" i="8"/>
  <c r="H155" i="8"/>
  <c r="G155" i="8"/>
  <c r="D155" i="8"/>
  <c r="H133" i="8"/>
  <c r="G133" i="8"/>
  <c r="D133" i="8"/>
  <c r="H157" i="8"/>
  <c r="G157" i="8"/>
  <c r="F157" i="8"/>
  <c r="D157" i="8"/>
  <c r="H98" i="8"/>
  <c r="D97" i="8"/>
  <c r="C97" i="8"/>
  <c r="J96" i="8" s="1"/>
  <c r="K96" i="8" s="1"/>
  <c r="H169" i="8"/>
  <c r="G169" i="8"/>
  <c r="F169" i="8"/>
  <c r="E169" i="8"/>
  <c r="D169" i="8"/>
  <c r="C169" i="8"/>
  <c r="J168" i="8" s="1"/>
  <c r="K168" i="8" s="1"/>
  <c r="H167" i="8"/>
  <c r="G167" i="8"/>
  <c r="D167" i="8"/>
  <c r="D98" i="8" l="1"/>
  <c r="G98" i="8"/>
  <c r="H43" i="8"/>
  <c r="G43" i="8"/>
  <c r="D43" i="8"/>
  <c r="D37" i="8"/>
  <c r="J174" i="8"/>
  <c r="K174" i="8" s="1"/>
  <c r="C73" i="8" l="1"/>
  <c r="J72" i="8" s="1"/>
  <c r="K72" i="8" s="1"/>
  <c r="D73" i="8"/>
  <c r="H25" i="8"/>
  <c r="G25" i="8"/>
  <c r="D25" i="8"/>
  <c r="J24" i="8"/>
  <c r="K24" i="8" s="1"/>
  <c r="F115" i="8" l="1"/>
  <c r="E115" i="8"/>
  <c r="E112" i="8" s="1"/>
  <c r="J114" i="8"/>
  <c r="K114" i="8" s="1"/>
  <c r="H144" i="8" l="1"/>
  <c r="G144" i="8"/>
  <c r="E144" i="8"/>
  <c r="D144" i="8"/>
  <c r="D18" i="8"/>
  <c r="H139" i="8"/>
  <c r="G139" i="8"/>
  <c r="F139" i="8"/>
  <c r="D139" i="8"/>
  <c r="H126" i="8"/>
  <c r="G126" i="8"/>
  <c r="F126" i="8"/>
  <c r="D126" i="8"/>
  <c r="F180" i="8"/>
  <c r="D119" i="8"/>
  <c r="C119" i="8"/>
  <c r="C195" i="8" s="1"/>
  <c r="C201" i="8" l="1"/>
  <c r="C202" i="8" s="1"/>
  <c r="J119" i="8"/>
  <c r="K119" i="8" s="1"/>
  <c r="E118" i="8"/>
  <c r="H146" i="8" l="1"/>
  <c r="G146" i="8"/>
  <c r="D146" i="8"/>
  <c r="H65" i="8" l="1"/>
  <c r="G65" i="8"/>
  <c r="D65" i="8"/>
  <c r="S327" i="21" l="1"/>
  <c r="H48" i="8" l="1"/>
  <c r="D48" i="8"/>
  <c r="G48" i="8"/>
  <c r="H131" i="8" l="1"/>
  <c r="H128" i="8"/>
  <c r="H125" i="8"/>
  <c r="H117" i="8"/>
  <c r="H104" i="8"/>
  <c r="H92" i="8"/>
  <c r="H80" i="8"/>
  <c r="H21" i="8"/>
  <c r="H55" i="8"/>
  <c r="G163" i="8"/>
  <c r="G151" i="8"/>
  <c r="G145" i="8"/>
  <c r="J12" i="8"/>
  <c r="K12" i="8" s="1"/>
  <c r="J84" i="8"/>
  <c r="K84" i="8" s="1"/>
  <c r="C55" i="8"/>
  <c r="J54" i="8" s="1"/>
  <c r="K54" i="8" s="1"/>
  <c r="G103" i="8"/>
  <c r="G55" i="8"/>
  <c r="D189" i="8"/>
  <c r="D21" i="8"/>
  <c r="G21" i="8"/>
  <c r="C10" i="8"/>
  <c r="D11" i="8"/>
  <c r="AC11" i="8" s="1"/>
  <c r="H189" i="8"/>
  <c r="G189" i="8"/>
  <c r="H185" i="8"/>
  <c r="G185" i="8"/>
  <c r="D183" i="8"/>
  <c r="H176" i="8"/>
  <c r="D176" i="8"/>
  <c r="G176" i="8"/>
  <c r="C176" i="8"/>
  <c r="H173" i="8"/>
  <c r="D173" i="8"/>
  <c r="G173" i="8"/>
  <c r="H163" i="8"/>
  <c r="F163" i="8"/>
  <c r="D163" i="8"/>
  <c r="H161" i="8"/>
  <c r="D161" i="8"/>
  <c r="G161" i="8"/>
  <c r="H159" i="8"/>
  <c r="F159" i="8"/>
  <c r="D159" i="8"/>
  <c r="G159" i="8"/>
  <c r="H158" i="8"/>
  <c r="D158" i="8"/>
  <c r="G158" i="8"/>
  <c r="C158" i="8"/>
  <c r="H152" i="8"/>
  <c r="D152" i="8"/>
  <c r="G152" i="8"/>
  <c r="C152" i="8"/>
  <c r="H151" i="8"/>
  <c r="D151" i="8"/>
  <c r="E151" i="8"/>
  <c r="H145" i="8"/>
  <c r="D145" i="8"/>
  <c r="D143" i="8"/>
  <c r="H143" i="8"/>
  <c r="G143" i="8"/>
  <c r="H140" i="8"/>
  <c r="D140" i="8"/>
  <c r="G140" i="8"/>
  <c r="E195" i="8" l="1"/>
  <c r="D172" i="8"/>
  <c r="E215" i="8"/>
  <c r="F215" i="8"/>
  <c r="E201" i="8"/>
  <c r="E202" i="8" s="1"/>
  <c r="F201" i="8"/>
  <c r="F202" i="8" s="1"/>
  <c r="F195" i="8"/>
  <c r="F133" i="8"/>
  <c r="E133" i="8"/>
  <c r="D131" i="8"/>
  <c r="G131" i="8"/>
  <c r="F129" i="8"/>
  <c r="D129" i="8"/>
  <c r="D128" i="8"/>
  <c r="G128" i="8"/>
  <c r="C128" i="8"/>
  <c r="D125" i="8"/>
  <c r="G125" i="8"/>
  <c r="F117" i="8"/>
  <c r="F112" i="8" s="1"/>
  <c r="D117" i="8"/>
  <c r="G117" i="8"/>
  <c r="H116" i="8"/>
  <c r="D116" i="8"/>
  <c r="G116" i="8"/>
  <c r="C116" i="8"/>
  <c r="H113" i="8"/>
  <c r="D113" i="8"/>
  <c r="G113" i="8"/>
  <c r="D104" i="8"/>
  <c r="G104" i="8"/>
  <c r="C104" i="8"/>
  <c r="D103" i="8"/>
  <c r="H103" i="8"/>
  <c r="F103" i="8"/>
  <c r="H101" i="8"/>
  <c r="D101" i="8"/>
  <c r="G101" i="8"/>
  <c r="D94" i="8"/>
  <c r="E98" i="8"/>
  <c r="E97" i="8"/>
  <c r="G92" i="8"/>
  <c r="H89" i="8"/>
  <c r="D89" i="8"/>
  <c r="G89" i="8"/>
  <c r="H83" i="8"/>
  <c r="D83" i="8"/>
  <c r="G83" i="8"/>
  <c r="D80" i="8"/>
  <c r="G80" i="8"/>
  <c r="D55" i="8"/>
  <c r="H41" i="8"/>
  <c r="D41" i="8"/>
  <c r="G41" i="8"/>
  <c r="D32" i="8"/>
  <c r="H29" i="8"/>
  <c r="G29" i="8"/>
  <c r="D29" i="8"/>
  <c r="E16" i="8"/>
  <c r="E199" i="8" l="1"/>
  <c r="F203" i="8"/>
  <c r="F209" i="8" s="1"/>
  <c r="E203" i="8"/>
  <c r="D22" i="8"/>
  <c r="D10" i="8"/>
  <c r="I345" i="21"/>
  <c r="H345" i="21"/>
  <c r="G345" i="21"/>
  <c r="I344" i="21"/>
  <c r="H344" i="21"/>
  <c r="G344" i="21"/>
  <c r="J180" i="8"/>
  <c r="K180" i="8" s="1"/>
  <c r="E109" i="8"/>
  <c r="I1214" i="20"/>
  <c r="H1214" i="20"/>
  <c r="G1214" i="20"/>
  <c r="I1213" i="20"/>
  <c r="H1213" i="20"/>
  <c r="G1213" i="20"/>
  <c r="W493" i="20"/>
  <c r="V493" i="20"/>
  <c r="U493" i="20"/>
  <c r="D196" i="8" l="1"/>
  <c r="D194" i="8"/>
  <c r="C222" i="8"/>
  <c r="F196" i="8"/>
  <c r="F222" i="8" s="1"/>
  <c r="D60" i="8"/>
  <c r="F37" i="8"/>
  <c r="E37" i="8"/>
  <c r="G121" i="8"/>
  <c r="E181" i="8"/>
  <c r="C61" i="8"/>
  <c r="E61" i="8"/>
  <c r="G97" i="8"/>
  <c r="H97" i="8"/>
  <c r="G73" i="8"/>
  <c r="H73" i="8"/>
  <c r="H119" i="8"/>
  <c r="G119" i="8"/>
  <c r="H61" i="8"/>
  <c r="E209" i="8"/>
  <c r="G137" i="8"/>
  <c r="D137" i="8"/>
  <c r="G109" i="8"/>
  <c r="G181" i="8"/>
  <c r="H137" i="8"/>
  <c r="H11" i="8"/>
  <c r="G11" i="8"/>
  <c r="G61" i="8"/>
  <c r="D121" i="8"/>
  <c r="D181" i="8"/>
  <c r="F181" i="8"/>
  <c r="H181" i="8"/>
  <c r="D108" i="8"/>
  <c r="F109" i="8"/>
  <c r="H109" i="8"/>
  <c r="D61" i="8"/>
  <c r="D109" i="8"/>
  <c r="G47" i="8"/>
  <c r="D53" i="8"/>
  <c r="G71" i="8"/>
  <c r="D71" i="8"/>
  <c r="G53" i="8"/>
  <c r="H53" i="8"/>
  <c r="H52" i="8" s="1"/>
  <c r="H59" i="8"/>
  <c r="G59" i="8"/>
  <c r="D59" i="8"/>
  <c r="AN493" i="20"/>
  <c r="AN490" i="20"/>
  <c r="G201" i="8" l="1"/>
  <c r="I205" i="8" s="1"/>
  <c r="G195" i="8"/>
  <c r="E34" i="8"/>
  <c r="E197" i="8"/>
  <c r="E217" i="8" s="1"/>
  <c r="E196" i="8"/>
  <c r="E206" i="8" s="1"/>
  <c r="C197" i="8"/>
  <c r="C217" i="8" s="1"/>
  <c r="J60" i="8"/>
  <c r="K60" i="8" s="1"/>
  <c r="D222" i="8"/>
  <c r="L195" i="8"/>
  <c r="G196" i="8"/>
  <c r="H194" i="8"/>
  <c r="H196" i="8"/>
  <c r="C215" i="8"/>
  <c r="D215" i="8"/>
  <c r="D206" i="8"/>
  <c r="D201" i="8"/>
  <c r="D202" i="8" s="1"/>
  <c r="I196" i="8"/>
  <c r="D197" i="8"/>
  <c r="D217" i="8" s="1"/>
  <c r="H121" i="8"/>
  <c r="H37" i="8"/>
  <c r="G37" i="8"/>
  <c r="F206" i="8"/>
  <c r="D195" i="8"/>
  <c r="H108" i="8"/>
  <c r="F61" i="8"/>
  <c r="F197" i="8" s="1"/>
  <c r="H47" i="8"/>
  <c r="H71" i="8"/>
  <c r="I411" i="19"/>
  <c r="H411" i="19"/>
  <c r="G411" i="19"/>
  <c r="I410" i="19"/>
  <c r="H410" i="19"/>
  <c r="G410" i="19"/>
  <c r="G210" i="8" l="1"/>
  <c r="E222" i="8"/>
  <c r="H222" i="8"/>
  <c r="D191" i="8"/>
  <c r="I200" i="8"/>
  <c r="G194" i="8"/>
  <c r="G202" i="8" s="1"/>
  <c r="F217" i="8"/>
  <c r="L197" i="8"/>
  <c r="H215" i="8"/>
  <c r="H206" i="8"/>
  <c r="D122" i="8"/>
  <c r="H50" i="8"/>
  <c r="G50" i="8"/>
  <c r="H201" i="8"/>
  <c r="J205" i="8" s="1"/>
  <c r="H197" i="8"/>
  <c r="H217" i="8" s="1"/>
  <c r="G197" i="8"/>
  <c r="G217" i="8" s="1"/>
  <c r="D198" i="8"/>
  <c r="F183" i="8"/>
  <c r="F199" i="8" s="1"/>
  <c r="F219" i="8" s="1"/>
  <c r="E219" i="8"/>
  <c r="F198" i="8"/>
  <c r="H129" i="8"/>
  <c r="H124" i="8" s="1"/>
  <c r="G129" i="8"/>
  <c r="G183" i="8"/>
  <c r="H183" i="8"/>
  <c r="H195" i="8"/>
  <c r="D92" i="8"/>
  <c r="D74" i="8"/>
  <c r="H74" i="8"/>
  <c r="H210" i="8" l="1"/>
  <c r="H202" i="8"/>
  <c r="C203" i="8"/>
  <c r="C209" i="8" s="1"/>
  <c r="G215" i="8"/>
  <c r="G222" i="8"/>
  <c r="G206" i="8"/>
  <c r="H122" i="8"/>
  <c r="H118" i="8" s="1"/>
  <c r="G122" i="8"/>
  <c r="E200" i="8"/>
  <c r="F200" i="8"/>
  <c r="C199" i="8"/>
  <c r="C219" i="8" s="1"/>
  <c r="D203" i="8"/>
  <c r="H191" i="8"/>
  <c r="H198" i="8"/>
  <c r="D199" i="8"/>
  <c r="D219" i="8" s="1"/>
  <c r="G198" i="8"/>
  <c r="G74" i="8"/>
  <c r="G199" i="8" l="1"/>
  <c r="G219" i="8" s="1"/>
  <c r="H203" i="8"/>
  <c r="L201" i="8" s="1"/>
  <c r="L199" i="8"/>
  <c r="L200" i="8" s="1"/>
  <c r="AC200" i="8" s="1"/>
  <c r="D200" i="8"/>
  <c r="D209" i="8"/>
  <c r="C200" i="8"/>
  <c r="H199" i="8"/>
  <c r="H219" i="8" s="1"/>
  <c r="G203" i="8"/>
  <c r="I201" i="8" s="1"/>
  <c r="G209" i="8" l="1"/>
  <c r="H209" i="8"/>
  <c r="H200" i="8"/>
  <c r="G200" i="8"/>
  <c r="H76" i="8"/>
  <c r="AF77" i="8"/>
  <c r="AG73" i="8"/>
  <c r="AF73" i="8"/>
  <c r="AI73" i="8"/>
  <c r="AL181" i="8"/>
  <c r="AD181" i="8"/>
  <c r="AI181" i="8"/>
  <c r="AG79" i="8"/>
  <c r="AF79" i="8"/>
  <c r="AD79" i="8"/>
  <c r="AC79" i="8"/>
  <c r="AI79" i="8"/>
  <c r="AH36" i="8"/>
  <c r="AF36" i="8"/>
  <c r="F34" i="8"/>
  <c r="AG126" i="8"/>
  <c r="AF126" i="8"/>
  <c r="F124" i="8"/>
  <c r="AH126" i="8"/>
  <c r="AG78" i="8"/>
  <c r="AF78" i="8"/>
  <c r="F76" i="8"/>
  <c r="AC78" i="8"/>
  <c r="L78" i="8"/>
  <c r="AC99" i="8"/>
  <c r="L99" i="8"/>
  <c r="AC27" i="8"/>
  <c r="AG27" i="8"/>
  <c r="AJ27" i="8"/>
  <c r="AJ33" i="8"/>
  <c r="AF33" i="8"/>
  <c r="AC33" i="8"/>
  <c r="AG117" i="8"/>
  <c r="AF117" i="8"/>
  <c r="AE117" i="8"/>
  <c r="AD117" i="8"/>
  <c r="AC117" i="8"/>
  <c r="AJ117" i="8"/>
  <c r="AG93" i="8"/>
  <c r="AE93" i="8"/>
  <c r="AC93" i="8"/>
  <c r="L93" i="8"/>
  <c r="AE51" i="8"/>
  <c r="AC51" i="8"/>
  <c r="L51" i="8"/>
  <c r="AG45" i="8"/>
  <c r="AF45" i="8"/>
  <c r="AE45" i="8"/>
  <c r="AD45" i="8"/>
  <c r="AC45" i="8"/>
  <c r="AJ45" i="8"/>
  <c r="AE159" i="8"/>
  <c r="AD159" i="8"/>
  <c r="AL157" i="8"/>
  <c r="AE156" i="8"/>
  <c r="AE147" i="8"/>
  <c r="AD147" i="8"/>
  <c r="AL145" i="8"/>
  <c r="AD145" i="8"/>
  <c r="AD141" i="8"/>
  <c r="AE135" i="8"/>
  <c r="AD135" i="8"/>
  <c r="AL133" i="8"/>
  <c r="AD133" i="8"/>
  <c r="F130" i="8"/>
  <c r="AD129" i="8"/>
  <c r="AL127" i="8"/>
  <c r="AD127" i="8"/>
  <c r="AE123" i="8"/>
  <c r="AD123" i="8"/>
  <c r="AL121" i="8"/>
  <c r="AD121" i="8"/>
  <c r="F118" i="8"/>
  <c r="AL115" i="8"/>
  <c r="AE105" i="8"/>
  <c r="AD105" i="8"/>
  <c r="AL103" i="8"/>
  <c r="AD103" i="8"/>
  <c r="F100" i="8"/>
  <c r="AE81" i="8"/>
  <c r="AD81" i="8"/>
  <c r="AL79" i="8"/>
  <c r="AE69" i="8"/>
  <c r="AL67" i="8"/>
  <c r="AD67" i="8"/>
  <c r="F64" i="8"/>
  <c r="AD66" i="8"/>
  <c r="AE63" i="8"/>
  <c r="AD63" i="8"/>
  <c r="AD186" i="8"/>
  <c r="AL187" i="8"/>
  <c r="AD187" i="8"/>
  <c r="AE189" i="8"/>
  <c r="AE48" i="8"/>
  <c r="F40" i="8"/>
  <c r="AD43" i="8"/>
  <c r="AL43" i="8"/>
  <c r="AE39" i="8"/>
  <c r="AD39" i="8"/>
  <c r="AL37" i="8"/>
  <c r="AD37" i="8"/>
  <c r="AE24" i="8"/>
  <c r="AD24" i="8"/>
  <c r="AE21" i="8"/>
  <c r="AD21" i="8"/>
  <c r="AE18" i="8"/>
  <c r="AD18" i="8"/>
  <c r="AD171" i="8"/>
  <c r="AC171" i="8"/>
  <c r="AJ171" i="8"/>
  <c r="D166" i="8"/>
  <c r="AE171" i="8"/>
  <c r="AE165" i="8"/>
  <c r="L189" i="8"/>
  <c r="AJ183" i="8"/>
  <c r="AJ165" i="8"/>
  <c r="AJ159" i="8"/>
  <c r="L147" i="8"/>
  <c r="AJ141" i="8"/>
  <c r="AJ135" i="8"/>
  <c r="AJ129" i="8"/>
  <c r="AJ123" i="8"/>
  <c r="L105" i="8"/>
  <c r="AJ87" i="8"/>
  <c r="AJ81" i="8"/>
  <c r="AJ69" i="8"/>
  <c r="L63" i="8"/>
  <c r="L57" i="8"/>
  <c r="AJ39" i="8"/>
  <c r="L21" i="8"/>
  <c r="E172" i="8"/>
  <c r="F172" i="8"/>
  <c r="E148" i="8"/>
  <c r="F148" i="8"/>
  <c r="E94" i="8"/>
  <c r="F94" i="8"/>
  <c r="E82" i="8"/>
  <c r="F82" i="8"/>
  <c r="E70" i="8"/>
  <c r="F70" i="8"/>
  <c r="E52" i="8"/>
  <c r="F52" i="8"/>
  <c r="E28" i="8"/>
  <c r="F28" i="8"/>
  <c r="AC189" i="8"/>
  <c r="AC183" i="8"/>
  <c r="AD165" i="8"/>
  <c r="AC165" i="8"/>
  <c r="AC159" i="8"/>
  <c r="AC147" i="8"/>
  <c r="AC141" i="8"/>
  <c r="AC135" i="8"/>
  <c r="AC123" i="8"/>
  <c r="AC105" i="8"/>
  <c r="AC39" i="8"/>
  <c r="AJ177" i="8"/>
  <c r="AJ176" i="8"/>
  <c r="L158" i="8"/>
  <c r="AJ153" i="8"/>
  <c r="L146" i="8"/>
  <c r="L140" i="8"/>
  <c r="L134" i="8"/>
  <c r="L128" i="8"/>
  <c r="L122" i="8"/>
  <c r="AJ116" i="8"/>
  <c r="L104" i="8"/>
  <c r="AJ98" i="8"/>
  <c r="L92" i="8"/>
  <c r="AJ80" i="8"/>
  <c r="L74" i="8"/>
  <c r="L68" i="8"/>
  <c r="L56" i="8"/>
  <c r="AJ50" i="8"/>
  <c r="L44" i="8"/>
  <c r="L32" i="8"/>
  <c r="L26" i="8"/>
  <c r="AH95" i="8"/>
  <c r="AG63" i="8"/>
  <c r="AF63" i="8"/>
  <c r="AG26" i="8"/>
  <c r="AF26" i="8"/>
  <c r="AC26" i="8"/>
  <c r="AI25" i="8"/>
  <c r="L24" i="8"/>
  <c r="AH23" i="8"/>
  <c r="L19" i="8"/>
  <c r="L17" i="8"/>
  <c r="AL13" i="8"/>
  <c r="AD13" i="8"/>
  <c r="AI13" i="8"/>
  <c r="AE12" i="8"/>
  <c r="AD12" i="8"/>
  <c r="AC12" i="8"/>
  <c r="L12" i="8"/>
  <c r="AD11" i="8"/>
  <c r="AI169" i="8"/>
  <c r="AF42" i="8"/>
  <c r="AG188" i="8"/>
  <c r="AG185" i="8"/>
  <c r="AG170" i="8"/>
  <c r="AG167" i="8"/>
  <c r="AG164" i="8"/>
  <c r="AG152" i="8"/>
  <c r="AG110" i="8"/>
  <c r="AG107" i="8"/>
  <c r="AG86" i="8"/>
  <c r="AG83" i="8"/>
  <c r="AG62" i="8"/>
  <c r="AG59" i="8"/>
  <c r="AG38" i="8"/>
  <c r="AG35" i="8"/>
  <c r="AG20" i="8"/>
  <c r="AG14" i="8"/>
  <c r="AF188" i="8"/>
  <c r="AF185" i="8"/>
  <c r="AF170" i="8"/>
  <c r="AF167" i="8"/>
  <c r="AF164" i="8"/>
  <c r="AF152" i="8"/>
  <c r="AF110" i="8"/>
  <c r="AF107" i="8"/>
  <c r="AF86" i="8"/>
  <c r="AF83" i="8"/>
  <c r="AF62" i="8"/>
  <c r="AF59" i="8"/>
  <c r="AF38" i="8"/>
  <c r="AF35" i="8"/>
  <c r="AF20" i="8"/>
  <c r="AF14" i="8"/>
  <c r="AE188" i="8"/>
  <c r="AE185" i="8"/>
  <c r="AE182" i="8"/>
  <c r="AE179" i="8"/>
  <c r="AE176" i="8"/>
  <c r="AE173" i="8"/>
  <c r="AE170" i="8"/>
  <c r="AE167" i="8"/>
  <c r="AE164" i="8"/>
  <c r="AE161" i="8"/>
  <c r="AE158" i="8"/>
  <c r="AE155" i="8"/>
  <c r="AE152" i="8"/>
  <c r="AE149" i="8"/>
  <c r="AE146" i="8"/>
  <c r="AE143" i="8"/>
  <c r="AE140" i="8"/>
  <c r="AE137" i="8"/>
  <c r="AE134" i="8"/>
  <c r="AE131" i="8"/>
  <c r="AE128" i="8"/>
  <c r="AE125" i="8"/>
  <c r="AE122" i="8"/>
  <c r="AE119" i="8"/>
  <c r="AE116" i="8"/>
  <c r="AE113" i="8"/>
  <c r="AE110" i="8"/>
  <c r="AE107" i="8"/>
  <c r="AE104" i="8"/>
  <c r="AE101" i="8"/>
  <c r="AE98" i="8"/>
  <c r="AE95" i="8"/>
  <c r="AE92" i="8"/>
  <c r="AE89" i="8"/>
  <c r="AE86" i="8"/>
  <c r="AE83" i="8"/>
  <c r="AE80" i="8"/>
  <c r="AE77" i="8"/>
  <c r="AE74" i="8"/>
  <c r="AE71" i="8"/>
  <c r="AE68" i="8"/>
  <c r="AE65" i="8"/>
  <c r="AE62" i="8"/>
  <c r="AE59" i="8"/>
  <c r="AE56" i="8"/>
  <c r="AE53" i="8"/>
  <c r="AE50" i="8"/>
  <c r="AE47" i="8"/>
  <c r="AE44" i="8"/>
  <c r="AE41" i="8"/>
  <c r="AE38" i="8"/>
  <c r="AE35" i="8"/>
  <c r="AE32" i="8"/>
  <c r="AE29" i="8"/>
  <c r="AE26" i="8"/>
  <c r="AE20" i="8"/>
  <c r="AE14" i="8"/>
  <c r="AD188" i="8"/>
  <c r="AD185" i="8"/>
  <c r="AD182" i="8"/>
  <c r="AD179" i="8"/>
  <c r="AD176" i="8"/>
  <c r="AD173" i="8"/>
  <c r="AD170" i="8"/>
  <c r="AD167" i="8"/>
  <c r="AD164" i="8"/>
  <c r="AD161" i="8"/>
  <c r="AD158" i="8"/>
  <c r="AD155" i="8"/>
  <c r="AD152" i="8"/>
  <c r="AD149" i="8"/>
  <c r="AD146" i="8"/>
  <c r="AD143" i="8"/>
  <c r="AD140" i="8"/>
  <c r="AD137" i="8"/>
  <c r="AD134" i="8"/>
  <c r="AD131" i="8"/>
  <c r="AD128" i="8"/>
  <c r="AD125" i="8"/>
  <c r="AD122" i="8"/>
  <c r="AD119" i="8"/>
  <c r="AD116" i="8"/>
  <c r="AD113" i="8"/>
  <c r="AD110" i="8"/>
  <c r="AD107" i="8"/>
  <c r="AD104" i="8"/>
  <c r="AD101" i="8"/>
  <c r="AD98" i="8"/>
  <c r="AD95" i="8"/>
  <c r="AD92" i="8"/>
  <c r="AD89" i="8"/>
  <c r="AD86" i="8"/>
  <c r="AD83" i="8"/>
  <c r="AD80" i="8"/>
  <c r="AD77" i="8"/>
  <c r="AD74" i="8"/>
  <c r="AD71" i="8"/>
  <c r="AD68" i="8"/>
  <c r="AD65" i="8"/>
  <c r="AD62" i="8"/>
  <c r="AD59" i="8"/>
  <c r="AD56" i="8"/>
  <c r="AD53" i="8"/>
  <c r="AD50" i="8"/>
  <c r="AD47" i="8"/>
  <c r="AD44" i="8"/>
  <c r="AD41" i="8"/>
  <c r="AD38" i="8"/>
  <c r="AD35" i="8"/>
  <c r="AD32" i="8"/>
  <c r="AD29" i="8"/>
  <c r="AD26" i="8"/>
  <c r="AD20" i="8"/>
  <c r="AD14" i="8"/>
  <c r="AC188" i="8"/>
  <c r="AC185" i="8"/>
  <c r="AC170" i="8"/>
  <c r="AC167" i="8"/>
  <c r="AC164" i="8"/>
  <c r="AC152" i="8"/>
  <c r="AC110" i="8"/>
  <c r="AC107" i="8"/>
  <c r="AC86" i="8"/>
  <c r="AC83" i="8"/>
  <c r="AC62" i="8"/>
  <c r="AC59" i="8"/>
  <c r="AC38" i="8"/>
  <c r="AC35" i="8"/>
  <c r="AC20" i="8"/>
  <c r="AC14" i="8"/>
  <c r="L188" i="8"/>
  <c r="L185" i="8"/>
  <c r="L170" i="8"/>
  <c r="L167" i="8"/>
  <c r="L164" i="8"/>
  <c r="L152" i="8"/>
  <c r="L110" i="8"/>
  <c r="L107" i="8"/>
  <c r="L86" i="8"/>
  <c r="L83" i="8"/>
  <c r="L62" i="8"/>
  <c r="L59" i="8"/>
  <c r="L38" i="8"/>
  <c r="L35" i="8"/>
  <c r="L20" i="8"/>
  <c r="L14" i="8"/>
  <c r="AK190" i="8"/>
  <c r="AL175" i="8"/>
  <c r="AL151" i="8"/>
  <c r="AL97" i="8"/>
  <c r="AL85" i="8"/>
  <c r="AL73" i="8"/>
  <c r="AL55" i="8"/>
  <c r="AL31" i="8"/>
  <c r="AL25" i="8"/>
  <c r="AL169" i="8"/>
  <c r="AD169" i="8"/>
  <c r="F166" i="8"/>
  <c r="AL163" i="8"/>
  <c r="AD163" i="8"/>
  <c r="AD157" i="8"/>
  <c r="AF109" i="8"/>
  <c r="AL91" i="8"/>
  <c r="AD91" i="8"/>
  <c r="F88" i="8"/>
  <c r="AD90" i="8"/>
  <c r="AC37" i="8"/>
  <c r="AC18" i="8"/>
  <c r="AG171" i="8"/>
  <c r="AF171" i="8"/>
  <c r="H166" i="8"/>
  <c r="AG90" i="8"/>
  <c r="AC90" i="8"/>
  <c r="AH90" i="8"/>
  <c r="N192" i="8"/>
  <c r="AC74" i="8"/>
  <c r="AJ51" i="8"/>
  <c r="AJ188" i="8"/>
  <c r="AJ170" i="8"/>
  <c r="AJ164" i="8"/>
  <c r="AJ152" i="8"/>
  <c r="AJ110" i="8"/>
  <c r="AJ86" i="8"/>
  <c r="AJ62" i="8"/>
  <c r="AJ38" i="8"/>
  <c r="AJ20" i="8"/>
  <c r="AJ15" i="8"/>
  <c r="AJ14" i="8"/>
  <c r="AH185" i="8"/>
  <c r="AH167" i="8"/>
  <c r="AH107" i="8"/>
  <c r="AH83" i="8"/>
  <c r="AH59" i="8"/>
  <c r="AH35" i="8"/>
  <c r="AG175" i="8"/>
  <c r="AG159" i="8"/>
  <c r="AG133" i="8"/>
  <c r="H82" i="8"/>
  <c r="L15" i="8"/>
  <c r="AC15" i="8"/>
  <c r="AD15" i="8"/>
  <c r="AE15" i="8"/>
  <c r="AF15" i="8"/>
  <c r="AG15" i="8"/>
  <c r="AD25" i="8"/>
  <c r="AE25" i="8"/>
  <c r="AD27" i="8"/>
  <c r="AE27" i="8"/>
  <c r="AD30" i="8"/>
  <c r="AE30" i="8"/>
  <c r="AD31" i="8"/>
  <c r="AE31" i="8"/>
  <c r="AD33" i="8"/>
  <c r="AE33" i="8"/>
  <c r="AD54" i="8"/>
  <c r="AE54" i="8"/>
  <c r="AD55" i="8"/>
  <c r="AE55" i="8"/>
  <c r="AD57" i="8"/>
  <c r="AE57" i="8"/>
  <c r="AD72" i="8"/>
  <c r="AE72" i="8"/>
  <c r="AD73" i="8"/>
  <c r="AE73" i="8"/>
  <c r="AD75" i="8"/>
  <c r="AE75" i="8"/>
  <c r="AD84" i="8"/>
  <c r="AE84" i="8"/>
  <c r="AD85" i="8"/>
  <c r="AE85" i="8"/>
  <c r="AD87" i="8"/>
  <c r="AE87" i="8"/>
  <c r="AD93" i="8"/>
  <c r="AD96" i="8"/>
  <c r="AE96" i="8"/>
  <c r="AD97" i="8"/>
  <c r="AE97" i="8"/>
  <c r="AD99" i="8"/>
  <c r="AE99" i="8"/>
  <c r="AD114" i="8"/>
  <c r="AE114" i="8"/>
  <c r="AD150" i="8"/>
  <c r="AE150" i="8"/>
  <c r="AD151" i="8"/>
  <c r="AE151" i="8"/>
  <c r="AD153" i="8"/>
  <c r="AE153" i="8"/>
  <c r="AD174" i="8"/>
  <c r="AE174" i="8"/>
  <c r="AD175" i="8"/>
  <c r="AE175" i="8"/>
  <c r="AD177" i="8"/>
  <c r="AE177" i="8"/>
  <c r="M190" i="8"/>
  <c r="N190" i="8"/>
  <c r="O190" i="8"/>
  <c r="P190" i="8"/>
  <c r="Q190" i="8"/>
  <c r="R190" i="8"/>
  <c r="S190" i="8"/>
  <c r="T190" i="8"/>
  <c r="U190" i="8"/>
  <c r="V190" i="8"/>
  <c r="W190" i="8"/>
  <c r="X190" i="8"/>
  <c r="Y190" i="8"/>
  <c r="Z190" i="8"/>
  <c r="AA190" i="8"/>
  <c r="AE111" i="8"/>
  <c r="AG109" i="8"/>
  <c r="AG21" i="8"/>
  <c r="AF21" i="8"/>
  <c r="AC21" i="8"/>
  <c r="AJ21" i="8"/>
  <c r="AI55" i="8"/>
  <c r="AG149" i="8"/>
  <c r="AG147" i="8"/>
  <c r="L71" i="8"/>
  <c r="AF189" i="8"/>
  <c r="AD189" i="8"/>
  <c r="AF187" i="8"/>
  <c r="AG187" i="8"/>
  <c r="AC187" i="8"/>
  <c r="AI187" i="8"/>
  <c r="H184" i="8"/>
  <c r="AF186" i="8"/>
  <c r="L186" i="8"/>
  <c r="AG179" i="8"/>
  <c r="AF179" i="8"/>
  <c r="AC179" i="8"/>
  <c r="AH179" i="8"/>
  <c r="AG177" i="8"/>
  <c r="AF177" i="8"/>
  <c r="AC177" i="8"/>
  <c r="AG176" i="8"/>
  <c r="AF176" i="8"/>
  <c r="AC176" i="8"/>
  <c r="AF175" i="8"/>
  <c r="AC175" i="8"/>
  <c r="L175" i="8"/>
  <c r="AF174" i="8"/>
  <c r="AC174" i="8"/>
  <c r="AG173" i="8"/>
  <c r="AC169" i="8"/>
  <c r="AF165" i="8"/>
  <c r="AG163" i="8"/>
  <c r="AF163" i="8"/>
  <c r="AC163" i="8"/>
  <c r="L163" i="8"/>
  <c r="AG161" i="8"/>
  <c r="AF161" i="8"/>
  <c r="AC161" i="8"/>
  <c r="AF159" i="8"/>
  <c r="AG158" i="8"/>
  <c r="AF158" i="8"/>
  <c r="AC158" i="8"/>
  <c r="AG157" i="8"/>
  <c r="AF157" i="8"/>
  <c r="AC157" i="8"/>
  <c r="AI157" i="8"/>
  <c r="AG156" i="8"/>
  <c r="AF156" i="8"/>
  <c r="AC156" i="8"/>
  <c r="AG153" i="8"/>
  <c r="AF153" i="8"/>
  <c r="AC153" i="8"/>
  <c r="AG151" i="8"/>
  <c r="AF151" i="8"/>
  <c r="AC151" i="8"/>
  <c r="AI151" i="8"/>
  <c r="AG150" i="8"/>
  <c r="AF150" i="8"/>
  <c r="AC149" i="8"/>
  <c r="AF147" i="8"/>
  <c r="AG146" i="8"/>
  <c r="AF146" i="8"/>
  <c r="AC146" i="8"/>
  <c r="AG145" i="8"/>
  <c r="AF145" i="8"/>
  <c r="AE145" i="8"/>
  <c r="AC145" i="8"/>
  <c r="AI145" i="8"/>
  <c r="AC144" i="8"/>
  <c r="AG143" i="8"/>
  <c r="AF143" i="8"/>
  <c r="AG141" i="8"/>
  <c r="AF141" i="8"/>
  <c r="AE141" i="8"/>
  <c r="AC140" i="8"/>
  <c r="AC138" i="8"/>
  <c r="AC137" i="8"/>
  <c r="AG135" i="8"/>
  <c r="AF135" i="8"/>
  <c r="AG134" i="8"/>
  <c r="AF134" i="8"/>
  <c r="AC134" i="8"/>
  <c r="AF133" i="8"/>
  <c r="AC133" i="8"/>
  <c r="L133" i="8"/>
  <c r="AC132" i="8"/>
  <c r="AG131" i="8"/>
  <c r="AF131" i="8"/>
  <c r="AG129" i="8"/>
  <c r="AF129" i="8"/>
  <c r="AE129" i="8"/>
  <c r="AC129" i="8"/>
  <c r="AG128" i="8"/>
  <c r="AF128" i="8"/>
  <c r="AG127" i="8"/>
  <c r="AF127" i="8"/>
  <c r="AC127" i="8"/>
  <c r="AI127" i="8"/>
  <c r="AC125" i="8"/>
  <c r="AC120" i="8"/>
  <c r="AG122" i="8"/>
  <c r="AF122" i="8"/>
  <c r="AE121" i="8"/>
  <c r="AG119" i="8"/>
  <c r="AF119" i="8"/>
  <c r="AG116" i="8"/>
  <c r="AC116" i="8"/>
  <c r="AG115" i="8"/>
  <c r="AF115" i="8"/>
  <c r="AC115" i="8"/>
  <c r="AI115" i="8"/>
  <c r="AG114" i="8"/>
  <c r="AF114" i="8"/>
  <c r="AC114" i="8"/>
  <c r="AD111" i="8"/>
  <c r="AC111" i="8"/>
  <c r="H106" i="8"/>
  <c r="AF108" i="8"/>
  <c r="L108" i="8"/>
  <c r="AG105" i="8"/>
  <c r="AF105" i="8"/>
  <c r="AG104" i="8"/>
  <c r="AF104" i="8"/>
  <c r="AC104" i="8"/>
  <c r="AG103" i="8"/>
  <c r="AF103" i="8"/>
  <c r="AC103" i="8"/>
  <c r="AI103" i="8"/>
  <c r="AG102" i="8"/>
  <c r="AC102" i="8"/>
  <c r="AF101" i="8"/>
  <c r="AC101" i="8"/>
  <c r="AC98" i="8"/>
  <c r="AC97" i="8"/>
  <c r="AI97" i="8"/>
  <c r="AH96" i="8"/>
  <c r="AC95" i="8"/>
  <c r="AF93" i="8"/>
  <c r="AG92" i="8"/>
  <c r="AF92" i="8"/>
  <c r="AC92" i="8"/>
  <c r="AC91" i="8"/>
  <c r="AI91" i="8"/>
  <c r="AF89" i="8"/>
  <c r="AG87" i="8"/>
  <c r="AF87" i="8"/>
  <c r="AG85" i="8"/>
  <c r="AF85" i="8"/>
  <c r="AC85" i="8"/>
  <c r="AI85" i="8"/>
  <c r="D82" i="8"/>
  <c r="AH84" i="8"/>
  <c r="AG81" i="8"/>
  <c r="AF81" i="8"/>
  <c r="AC81" i="8"/>
  <c r="AF80" i="8"/>
  <c r="AC80" i="8"/>
  <c r="AE79" i="8"/>
  <c r="AC72" i="8"/>
  <c r="AC71" i="8"/>
  <c r="AG69" i="8"/>
  <c r="AF69" i="8"/>
  <c r="AD69" i="8"/>
  <c r="AC69" i="8"/>
  <c r="L69" i="8"/>
  <c r="AF68" i="8"/>
  <c r="AC68" i="8"/>
  <c r="AG67" i="8"/>
  <c r="AF67" i="8"/>
  <c r="AE67" i="8"/>
  <c r="AC67" i="8"/>
  <c r="AI67" i="8"/>
  <c r="AF66" i="8"/>
  <c r="AG66" i="8"/>
  <c r="AC66" i="8"/>
  <c r="D64" i="8"/>
  <c r="AC63" i="8"/>
  <c r="AC61" i="8"/>
  <c r="AI61" i="8"/>
  <c r="AG57" i="8"/>
  <c r="AF57" i="8"/>
  <c r="AC57" i="8"/>
  <c r="AG56" i="8"/>
  <c r="AF56" i="8"/>
  <c r="AC56" i="8"/>
  <c r="AG55" i="8"/>
  <c r="AF55" i="8"/>
  <c r="AC55" i="8"/>
  <c r="AG53" i="8"/>
  <c r="AF53" i="8"/>
  <c r="AC53" i="8"/>
  <c r="AD51" i="8"/>
  <c r="AC50" i="8"/>
  <c r="L49" i="8"/>
  <c r="AC49" i="8"/>
  <c r="AC47" i="8"/>
  <c r="AH47" i="8"/>
  <c r="AG44" i="8"/>
  <c r="AF44" i="8"/>
  <c r="AG43" i="8"/>
  <c r="AF43" i="8"/>
  <c r="AC43" i="8"/>
  <c r="AI43" i="8"/>
  <c r="AG42" i="8"/>
  <c r="AC42" i="8"/>
  <c r="H40" i="8"/>
  <c r="L41" i="8"/>
  <c r="L39" i="8"/>
  <c r="AG39" i="8"/>
  <c r="AF39" i="8"/>
  <c r="AG37" i="8"/>
  <c r="AF37" i="8"/>
  <c r="L37" i="8"/>
  <c r="AG33" i="8"/>
  <c r="AF32" i="8"/>
  <c r="AC32" i="8"/>
  <c r="AG31" i="8"/>
  <c r="AF31" i="8"/>
  <c r="AC31" i="8"/>
  <c r="AI31" i="8"/>
  <c r="AG30" i="8"/>
  <c r="AF30" i="8"/>
  <c r="AC30" i="8"/>
  <c r="AG29" i="8"/>
  <c r="L29" i="8"/>
  <c r="AC25" i="8"/>
  <c r="AC24" i="8"/>
  <c r="AE23" i="8"/>
  <c r="AD23" i="8"/>
  <c r="AC23" i="8"/>
  <c r="AF19" i="8"/>
  <c r="AC19" i="8"/>
  <c r="AC17" i="8"/>
  <c r="AL19" i="8"/>
  <c r="AD19" i="8"/>
  <c r="T192" i="8"/>
  <c r="S192" i="8"/>
  <c r="X193" i="8"/>
  <c r="W193" i="8"/>
  <c r="AB184" i="8"/>
  <c r="AB166" i="8"/>
  <c r="AB154" i="8"/>
  <c r="AB148" i="8"/>
  <c r="AB136" i="8"/>
  <c r="AB130" i="8"/>
  <c r="AB112" i="8"/>
  <c r="AB106" i="8"/>
  <c r="AB88" i="8"/>
  <c r="AB76" i="8"/>
  <c r="AB70" i="8"/>
  <c r="AB52" i="8"/>
  <c r="AB40" i="8"/>
  <c r="AB28" i="8"/>
  <c r="AB10" i="8"/>
  <c r="AG137" i="8"/>
  <c r="AG11" i="8"/>
  <c r="AF11" i="8"/>
  <c r="AG32" i="8"/>
  <c r="AC128" i="8"/>
  <c r="AG68" i="8"/>
  <c r="AC87" i="8"/>
  <c r="AF116" i="8"/>
  <c r="AC122" i="8"/>
  <c r="AG189" i="8"/>
  <c r="AF27" i="8"/>
  <c r="AF111" i="8"/>
  <c r="AG80" i="8"/>
  <c r="AG111" i="8"/>
  <c r="AG165" i="8"/>
  <c r="AJ122" i="8"/>
  <c r="AJ128" i="8"/>
  <c r="AJ146" i="8"/>
  <c r="L176" i="8"/>
  <c r="AC13" i="8"/>
  <c r="L177" i="8"/>
  <c r="L111" i="8"/>
  <c r="AJ111" i="8"/>
  <c r="L129" i="8"/>
  <c r="L145" i="8"/>
  <c r="L171" i="8"/>
  <c r="L81" i="8"/>
  <c r="AD180" i="8"/>
  <c r="L182" i="8"/>
  <c r="AG181" i="8"/>
  <c r="AF181" i="8"/>
  <c r="AL109" i="8"/>
  <c r="AD109" i="8"/>
  <c r="AG12" i="8"/>
  <c r="AG13" i="8"/>
  <c r="AF13" i="8"/>
  <c r="AE49" i="8"/>
  <c r="AE61" i="8"/>
  <c r="AD61" i="8"/>
  <c r="AG169" i="8"/>
  <c r="AF169" i="8"/>
  <c r="L109" i="8"/>
  <c r="AG97" i="8"/>
  <c r="AH54" i="8"/>
  <c r="AG54" i="8"/>
  <c r="AF74" i="8"/>
  <c r="AG50" i="8"/>
  <c r="AF140" i="8"/>
  <c r="AG140" i="8"/>
  <c r="AG98" i="8"/>
  <c r="AF50" i="8"/>
  <c r="AG19" i="8"/>
  <c r="AF97" i="8"/>
  <c r="AG61" i="8"/>
  <c r="AF61" i="8"/>
  <c r="AI121" i="8"/>
  <c r="AC121" i="8"/>
  <c r="AG25" i="8"/>
  <c r="AF25" i="8"/>
  <c r="AF49" i="8"/>
  <c r="AG49" i="8"/>
  <c r="AF91" i="8"/>
  <c r="AG91" i="8"/>
  <c r="AC139" i="8"/>
  <c r="AI139" i="8"/>
  <c r="AC181" i="8"/>
  <c r="AC182" i="8"/>
  <c r="AF98" i="8"/>
  <c r="AD49" i="8"/>
  <c r="AL139" i="8"/>
  <c r="AD139" i="8"/>
  <c r="AC109" i="8"/>
  <c r="AF121" i="8"/>
  <c r="AG139" i="8"/>
  <c r="AF139" i="8"/>
  <c r="AG121" i="8"/>
  <c r="AG182" i="8"/>
  <c r="AF182" i="8"/>
  <c r="AF99" i="8"/>
  <c r="AG99" i="8"/>
  <c r="AF51" i="8"/>
  <c r="AG51" i="8"/>
  <c r="AE183" i="8"/>
  <c r="AJ75" i="8"/>
  <c r="AF123" i="8"/>
  <c r="AG123" i="8"/>
  <c r="AG183" i="8"/>
  <c r="AF183" i="8"/>
  <c r="Y36" i="2"/>
  <c r="Z35" i="2"/>
  <c r="Z32" i="2"/>
  <c r="Z30" i="2"/>
  <c r="Z29" i="2"/>
  <c r="AC75" i="8"/>
  <c r="AD183" i="8"/>
  <c r="AG75" i="8"/>
  <c r="AF75" i="8"/>
  <c r="Z27" i="2"/>
  <c r="Z26" i="2"/>
  <c r="Z23" i="2"/>
  <c r="Z22" i="2"/>
  <c r="Z19" i="2"/>
  <c r="Z17" i="2"/>
  <c r="Z16" i="2"/>
  <c r="Z13" i="2"/>
  <c r="Z11" i="2"/>
  <c r="Z9" i="2"/>
  <c r="Z6" i="2"/>
  <c r="I35" i="2"/>
  <c r="H35" i="2"/>
  <c r="H33" i="2"/>
  <c r="I33" i="2"/>
  <c r="I28" i="2"/>
  <c r="H28" i="2"/>
  <c r="I23" i="2"/>
  <c r="H23" i="2"/>
  <c r="I21" i="2"/>
  <c r="H21" i="2"/>
  <c r="I17" i="2"/>
  <c r="H17" i="2"/>
  <c r="I15" i="2"/>
  <c r="H15" i="2"/>
  <c r="I11" i="2"/>
  <c r="H11" i="2"/>
  <c r="I10" i="2"/>
  <c r="H10" i="2"/>
  <c r="I30" i="2"/>
  <c r="H30" i="2"/>
  <c r="I29" i="2"/>
  <c r="H29" i="2"/>
  <c r="I25" i="2"/>
  <c r="H25" i="2"/>
  <c r="I22" i="2"/>
  <c r="H22" i="2"/>
  <c r="I18" i="2"/>
  <c r="H18" i="2"/>
  <c r="I9" i="2"/>
  <c r="H9" i="2"/>
  <c r="G36" i="2"/>
  <c r="D36" i="2"/>
  <c r="V39" i="2"/>
  <c r="V41" i="2" s="1"/>
  <c r="W39" i="2"/>
  <c r="Q40" i="2" s="1"/>
  <c r="X39" i="2"/>
  <c r="R40" i="2" s="1"/>
  <c r="U39" i="2"/>
  <c r="U41" i="2" s="1"/>
  <c r="L37" i="2"/>
  <c r="M37" i="2"/>
  <c r="N37" i="2"/>
  <c r="O37" i="2"/>
  <c r="P37" i="2"/>
  <c r="Q37" i="2"/>
  <c r="R37" i="2"/>
  <c r="S37" i="2"/>
  <c r="T37" i="2"/>
  <c r="K37" i="2"/>
  <c r="L39" i="2" s="1"/>
  <c r="O39" i="2"/>
  <c r="I32" i="2"/>
  <c r="H32" i="2"/>
  <c r="I26" i="2"/>
  <c r="H26" i="2"/>
  <c r="H19" i="2"/>
  <c r="I19" i="2"/>
  <c r="I8" i="2"/>
  <c r="H8" i="2"/>
  <c r="I7" i="2"/>
  <c r="H7" i="2"/>
  <c r="H13" i="2"/>
  <c r="I13" i="2"/>
  <c r="I31" i="2"/>
  <c r="H31" i="2"/>
  <c r="I34" i="2"/>
  <c r="H34" i="2"/>
  <c r="I20" i="2"/>
  <c r="H20" i="2"/>
  <c r="C5" i="2"/>
  <c r="D5" i="2"/>
  <c r="I12" i="2"/>
  <c r="I24" i="2"/>
  <c r="H12" i="2"/>
  <c r="H16" i="2"/>
  <c r="I16" i="2"/>
  <c r="H27" i="2"/>
  <c r="I27" i="2"/>
  <c r="H24" i="2"/>
  <c r="I14" i="2"/>
  <c r="H14" i="2"/>
  <c r="H6" i="2"/>
  <c r="I6" i="2"/>
  <c r="I36" i="2" s="1"/>
  <c r="I5" i="2"/>
  <c r="H5" i="2"/>
  <c r="F5" i="2"/>
  <c r="G5" i="2"/>
  <c r="O40" i="2" l="1"/>
  <c r="L40" i="2"/>
  <c r="P39" i="2"/>
  <c r="P40" i="2" s="1"/>
  <c r="M39" i="2"/>
  <c r="M40" i="2" s="1"/>
  <c r="R192" i="8"/>
  <c r="Q192" i="8"/>
  <c r="O192" i="8"/>
  <c r="C36" i="2"/>
  <c r="H36" i="2"/>
  <c r="F36" i="2"/>
  <c r="L135" i="8"/>
  <c r="L85" i="8"/>
  <c r="L80" i="8"/>
  <c r="L75" i="8"/>
  <c r="L157" i="8"/>
  <c r="L127" i="8"/>
  <c r="AH24" i="8"/>
  <c r="AJ147" i="8"/>
  <c r="L50" i="8"/>
  <c r="AJ32" i="8"/>
  <c r="AI163" i="8"/>
  <c r="AJ189" i="8"/>
  <c r="L123" i="8"/>
  <c r="L116" i="8"/>
  <c r="AJ140" i="8"/>
  <c r="L33" i="8"/>
  <c r="AI49" i="8"/>
  <c r="L165" i="8"/>
  <c r="L98" i="8"/>
  <c r="L103" i="8"/>
  <c r="L31" i="8"/>
  <c r="L97" i="8"/>
  <c r="L153" i="8"/>
  <c r="AE91" i="8"/>
  <c r="L87" i="8"/>
  <c r="AJ99" i="8"/>
  <c r="L183" i="8"/>
  <c r="L151" i="8"/>
  <c r="AJ68" i="8"/>
  <c r="L43" i="8"/>
  <c r="L25" i="8"/>
  <c r="AE13" i="8"/>
  <c r="AE187" i="8"/>
  <c r="AJ57" i="8"/>
  <c r="L73" i="8"/>
  <c r="L67" i="8"/>
  <c r="L79" i="8"/>
  <c r="AI37" i="8"/>
  <c r="AE19" i="8"/>
  <c r="G82" i="8"/>
  <c r="AJ182" i="8"/>
  <c r="AL49" i="8"/>
  <c r="AE109" i="8"/>
  <c r="E184" i="8"/>
  <c r="L181" i="8"/>
  <c r="L61" i="8"/>
  <c r="L159" i="8"/>
  <c r="L169" i="8"/>
  <c r="L117" i="8"/>
  <c r="L91" i="8"/>
  <c r="L13" i="8"/>
  <c r="AJ56" i="8"/>
  <c r="AJ92" i="8"/>
  <c r="AE43" i="8"/>
  <c r="AE103" i="8"/>
  <c r="AJ74" i="8"/>
  <c r="AG74" i="8"/>
  <c r="L121" i="8"/>
  <c r="AL61" i="8"/>
  <c r="L187" i="8"/>
  <c r="AJ44" i="8"/>
  <c r="AJ134" i="8"/>
  <c r="AE127" i="8"/>
  <c r="AE163" i="8"/>
  <c r="AE169" i="8"/>
  <c r="L55" i="8"/>
  <c r="L141" i="8"/>
  <c r="AJ105" i="8"/>
  <c r="AI19" i="8"/>
  <c r="AJ104" i="8"/>
  <c r="L27" i="8"/>
  <c r="AJ93" i="8"/>
  <c r="AJ158" i="8"/>
  <c r="AE115" i="8"/>
  <c r="AE181" i="8"/>
  <c r="AJ63" i="8"/>
  <c r="AE139" i="8"/>
  <c r="AC44" i="8"/>
  <c r="L115" i="8"/>
  <c r="AE37" i="8"/>
  <c r="L45" i="8"/>
  <c r="C154" i="8"/>
  <c r="J154" i="8" s="1"/>
  <c r="K154" i="8" s="1"/>
  <c r="AJ26" i="8"/>
  <c r="AE133" i="8"/>
  <c r="E76" i="8"/>
  <c r="L139" i="8"/>
  <c r="AC73" i="8"/>
  <c r="AI175" i="8"/>
  <c r="AI133" i="8"/>
  <c r="AI109" i="8"/>
  <c r="AD115" i="8"/>
  <c r="E100" i="8"/>
  <c r="E130" i="8"/>
  <c r="AE157" i="8"/>
  <c r="E88" i="8"/>
  <c r="G112" i="8"/>
  <c r="L126" i="8"/>
  <c r="AH17" i="8"/>
  <c r="AH12" i="8"/>
  <c r="AG77" i="8"/>
  <c r="G34" i="8"/>
  <c r="AE42" i="8"/>
  <c r="AE120" i="8"/>
  <c r="AE144" i="8"/>
  <c r="C184" i="8"/>
  <c r="J184" i="8" s="1"/>
  <c r="K184" i="8" s="1"/>
  <c r="AC168" i="8"/>
  <c r="AF113" i="8"/>
  <c r="G10" i="8"/>
  <c r="AF12" i="8"/>
  <c r="G106" i="8"/>
  <c r="G142" i="8"/>
  <c r="L95" i="8"/>
  <c r="AF84" i="8"/>
  <c r="AF144" i="8"/>
  <c r="E64" i="8"/>
  <c r="H10" i="8"/>
  <c r="G52" i="8"/>
  <c r="AG108" i="8"/>
  <c r="H148" i="8"/>
  <c r="L47" i="8"/>
  <c r="D70" i="8"/>
  <c r="AH11" i="8"/>
  <c r="C100" i="8"/>
  <c r="J100" i="8" s="1"/>
  <c r="K100" i="8" s="1"/>
  <c r="C16" i="8"/>
  <c r="AD102" i="8"/>
  <c r="AH78" i="8"/>
  <c r="AH186" i="8"/>
  <c r="D100" i="8"/>
  <c r="AE102" i="8"/>
  <c r="AE132" i="8"/>
  <c r="AH108" i="8"/>
  <c r="AC65" i="8"/>
  <c r="AC173" i="8"/>
  <c r="H28" i="8"/>
  <c r="AE36" i="8"/>
  <c r="L54" i="8"/>
  <c r="D136" i="8"/>
  <c r="C106" i="8"/>
  <c r="J106" i="8" s="1"/>
  <c r="K106" i="8" s="1"/>
  <c r="F46" i="8"/>
  <c r="AF71" i="8"/>
  <c r="AD78" i="8"/>
  <c r="AG84" i="8"/>
  <c r="AE90" i="8"/>
  <c r="D52" i="8"/>
  <c r="AC54" i="8"/>
  <c r="L174" i="8"/>
  <c r="AH174" i="8"/>
  <c r="E46" i="8"/>
  <c r="AD48" i="8"/>
  <c r="C70" i="8"/>
  <c r="J70" i="8" s="1"/>
  <c r="K70" i="8" s="1"/>
  <c r="C34" i="8"/>
  <c r="J34" i="8" s="1"/>
  <c r="K34" i="8" s="1"/>
  <c r="AG65" i="8"/>
  <c r="H64" i="8"/>
  <c r="AH119" i="8"/>
  <c r="L119" i="8"/>
  <c r="C118" i="8"/>
  <c r="J118" i="8" s="1"/>
  <c r="K118" i="8" s="1"/>
  <c r="AH137" i="8"/>
  <c r="L137" i="8"/>
  <c r="AF54" i="8"/>
  <c r="AH71" i="8"/>
  <c r="D28" i="8"/>
  <c r="AC29" i="8"/>
  <c r="AH42" i="8"/>
  <c r="L42" i="8"/>
  <c r="AD138" i="8"/>
  <c r="AE168" i="8"/>
  <c r="AG168" i="8"/>
  <c r="G184" i="8"/>
  <c r="C52" i="8"/>
  <c r="J52" i="8" s="1"/>
  <c r="K52" i="8" s="1"/>
  <c r="G130" i="8"/>
  <c r="AF132" i="8"/>
  <c r="E154" i="8"/>
  <c r="AD156" i="8"/>
  <c r="AC84" i="8"/>
  <c r="AF41" i="8"/>
  <c r="G40" i="8"/>
  <c r="AE108" i="8"/>
  <c r="F106" i="8"/>
  <c r="D46" i="8"/>
  <c r="D16" i="8"/>
  <c r="AG71" i="8"/>
  <c r="C94" i="8"/>
  <c r="J94" i="8" s="1"/>
  <c r="K94" i="8" s="1"/>
  <c r="L96" i="8"/>
  <c r="AG125" i="8"/>
  <c r="L155" i="8"/>
  <c r="AH155" i="8"/>
  <c r="AH156" i="8"/>
  <c r="L156" i="8"/>
  <c r="F154" i="8"/>
  <c r="D40" i="8"/>
  <c r="AC41" i="8"/>
  <c r="L89" i="8"/>
  <c r="C88" i="8"/>
  <c r="J88" i="8" s="1"/>
  <c r="K88" i="8" s="1"/>
  <c r="AC108" i="8"/>
  <c r="D106" i="8"/>
  <c r="G166" i="8"/>
  <c r="AF168" i="8"/>
  <c r="AH18" i="8"/>
  <c r="L18" i="8"/>
  <c r="AE186" i="8"/>
  <c r="AD108" i="8"/>
  <c r="E106" i="8"/>
  <c r="AF137" i="8"/>
  <c r="L90" i="8"/>
  <c r="AE66" i="8"/>
  <c r="AG60" i="8"/>
  <c r="H130" i="8"/>
  <c r="L36" i="8"/>
  <c r="AD132" i="8"/>
  <c r="AH144" i="8"/>
  <c r="L144" i="8"/>
  <c r="L149" i="8"/>
  <c r="AH149" i="8"/>
  <c r="E22" i="8"/>
  <c r="E124" i="8"/>
  <c r="AD126" i="8"/>
  <c r="AG36" i="8"/>
  <c r="H34" i="8"/>
  <c r="AD36" i="8"/>
  <c r="AG96" i="8"/>
  <c r="AF96" i="8"/>
  <c r="F22" i="8"/>
  <c r="L66" i="8"/>
  <c r="AH66" i="8"/>
  <c r="L72" i="8"/>
  <c r="AH72" i="8"/>
  <c r="AE78" i="8"/>
  <c r="AC89" i="8"/>
  <c r="D88" i="8"/>
  <c r="AG101" i="8"/>
  <c r="H100" i="8"/>
  <c r="L131" i="8"/>
  <c r="C130" i="8"/>
  <c r="L132" i="8"/>
  <c r="AH132" i="8"/>
  <c r="AG144" i="8"/>
  <c r="H142" i="8"/>
  <c r="AF149" i="8"/>
  <c r="G148" i="8"/>
  <c r="D154" i="8"/>
  <c r="AC155" i="8"/>
  <c r="L173" i="8"/>
  <c r="AH173" i="8"/>
  <c r="C172" i="8"/>
  <c r="J172" i="8" s="1"/>
  <c r="K172" i="8" s="1"/>
  <c r="AC36" i="8"/>
  <c r="D34" i="8"/>
  <c r="AF18" i="8"/>
  <c r="AD17" i="8"/>
  <c r="AF65" i="8"/>
  <c r="G64" i="8"/>
  <c r="L120" i="8"/>
  <c r="AH120" i="8"/>
  <c r="AF155" i="8"/>
  <c r="G154" i="8"/>
  <c r="D178" i="8"/>
  <c r="AH89" i="8"/>
  <c r="AF47" i="8"/>
  <c r="AG47" i="8"/>
  <c r="AE17" i="8"/>
  <c r="AG113" i="8"/>
  <c r="H112" i="8"/>
  <c r="C142" i="8"/>
  <c r="J142" i="8" s="1"/>
  <c r="K142" i="8" s="1"/>
  <c r="AH143" i="8"/>
  <c r="L143" i="8"/>
  <c r="L77" i="8"/>
  <c r="AH77" i="8"/>
  <c r="C76" i="8"/>
  <c r="J76" i="8" s="1"/>
  <c r="K76" i="8" s="1"/>
  <c r="C28" i="8"/>
  <c r="J28" i="8" s="1"/>
  <c r="K28" i="8" s="1"/>
  <c r="AH29" i="8"/>
  <c r="L30" i="8"/>
  <c r="AH30" i="8"/>
  <c r="AC96" i="8"/>
  <c r="D142" i="8"/>
  <c r="AC143" i="8"/>
  <c r="L23" i="8"/>
  <c r="C22" i="8"/>
  <c r="J22" i="8" s="1"/>
  <c r="K22" i="8" s="1"/>
  <c r="E40" i="8"/>
  <c r="AD42" i="8"/>
  <c r="AD120" i="8"/>
  <c r="E142" i="8"/>
  <c r="AD144" i="8"/>
  <c r="G76" i="8"/>
  <c r="AD60" i="8"/>
  <c r="E58" i="8"/>
  <c r="H172" i="8"/>
  <c r="AG174" i="8"/>
  <c r="D184" i="8"/>
  <c r="AC186" i="8"/>
  <c r="AF48" i="8"/>
  <c r="L114" i="8"/>
  <c r="AH114" i="8"/>
  <c r="G124" i="8"/>
  <c r="AF125" i="8"/>
  <c r="AH161" i="8"/>
  <c r="L161" i="8"/>
  <c r="AF90" i="8"/>
  <c r="G88" i="8"/>
  <c r="E166" i="8"/>
  <c r="AD168" i="8"/>
  <c r="C166" i="8"/>
  <c r="J166" i="8" s="1"/>
  <c r="K166" i="8" s="1"/>
  <c r="AH168" i="8"/>
  <c r="L168" i="8"/>
  <c r="AE11" i="8"/>
  <c r="AF24" i="8"/>
  <c r="AG24" i="8"/>
  <c r="L179" i="8"/>
  <c r="G28" i="8"/>
  <c r="AF29" i="8"/>
  <c r="AH53" i="8"/>
  <c r="L53" i="8"/>
  <c r="AH65" i="8"/>
  <c r="L65" i="8"/>
  <c r="C64" i="8"/>
  <c r="J64" i="8" s="1"/>
  <c r="K64" i="8" s="1"/>
  <c r="L101" i="8"/>
  <c r="AH101" i="8"/>
  <c r="L102" i="8"/>
  <c r="AH102" i="8"/>
  <c r="AF102" i="8"/>
  <c r="G100" i="8"/>
  <c r="D118" i="8"/>
  <c r="AC119" i="8"/>
  <c r="D130" i="8"/>
  <c r="AC131" i="8"/>
  <c r="L138" i="8"/>
  <c r="AH138" i="8"/>
  <c r="C136" i="8"/>
  <c r="J136" i="8" s="1"/>
  <c r="K136" i="8" s="1"/>
  <c r="AC150" i="8"/>
  <c r="D148" i="8"/>
  <c r="H154" i="8"/>
  <c r="AG155" i="8"/>
  <c r="L125" i="8"/>
  <c r="AH125" i="8"/>
  <c r="C124" i="8"/>
  <c r="J124" i="8" s="1"/>
  <c r="K124" i="8" s="1"/>
  <c r="C148" i="8"/>
  <c r="J148" i="8" s="1"/>
  <c r="K148" i="8" s="1"/>
  <c r="AH150" i="8"/>
  <c r="L150" i="8"/>
  <c r="E178" i="8"/>
  <c r="AC180" i="8"/>
  <c r="AG186" i="8"/>
  <c r="AH41" i="8"/>
  <c r="C40" i="8"/>
  <c r="C82" i="8"/>
  <c r="J82" i="8" s="1"/>
  <c r="K82" i="8" s="1"/>
  <c r="L84" i="8"/>
  <c r="AG89" i="8"/>
  <c r="H88" i="8"/>
  <c r="AF173" i="8"/>
  <c r="G172" i="8"/>
  <c r="E10" i="8"/>
  <c r="AH131" i="8"/>
  <c r="AG41" i="8"/>
  <c r="AE126" i="8"/>
  <c r="AB190" i="8"/>
  <c r="Z36" i="2"/>
  <c r="J130" i="8" l="1"/>
  <c r="K130" i="8" s="1"/>
  <c r="J40" i="8"/>
  <c r="K40" i="8" s="1"/>
  <c r="J16" i="8"/>
  <c r="K16" i="8" s="1"/>
  <c r="AL190" i="8"/>
  <c r="AJ190" i="8"/>
  <c r="AI190" i="8"/>
  <c r="AC48" i="8"/>
  <c r="H58" i="8"/>
  <c r="G46" i="8"/>
  <c r="E136" i="8"/>
  <c r="AG120" i="8"/>
  <c r="F136" i="8"/>
  <c r="AE138" i="8"/>
  <c r="AG132" i="8"/>
  <c r="F58" i="8"/>
  <c r="AE60" i="8"/>
  <c r="H70" i="8"/>
  <c r="AG72" i="8"/>
  <c r="G118" i="8"/>
  <c r="AF120" i="8"/>
  <c r="AC126" i="8"/>
  <c r="D124" i="8"/>
  <c r="AF72" i="8"/>
  <c r="G70" i="8"/>
  <c r="AE162" i="8"/>
  <c r="F160" i="8"/>
  <c r="AG17" i="8"/>
  <c r="H16" i="8"/>
  <c r="AC113" i="8"/>
  <c r="D112" i="8"/>
  <c r="D58" i="8"/>
  <c r="AC60" i="8"/>
  <c r="H46" i="8"/>
  <c r="AG48" i="8"/>
  <c r="AE180" i="8"/>
  <c r="F178" i="8"/>
  <c r="AC77" i="8"/>
  <c r="D76" i="8"/>
  <c r="AF17" i="8"/>
  <c r="G16" i="8"/>
  <c r="C112" i="8"/>
  <c r="J112" i="8" s="1"/>
  <c r="K112" i="8" s="1"/>
  <c r="AH113" i="8"/>
  <c r="L113" i="8"/>
  <c r="AH60" i="8"/>
  <c r="C58" i="8"/>
  <c r="J58" i="8" s="1"/>
  <c r="K58" i="8" s="1"/>
  <c r="L60" i="8"/>
  <c r="AG23" i="8"/>
  <c r="H22" i="8"/>
  <c r="H160" i="8"/>
  <c r="AG162" i="8"/>
  <c r="G178" i="8"/>
  <c r="AF180" i="8"/>
  <c r="AH48" i="8"/>
  <c r="L48" i="8"/>
  <c r="C46" i="8"/>
  <c r="J46" i="8" s="1"/>
  <c r="K46" i="8" s="1"/>
  <c r="L162" i="8"/>
  <c r="AH162" i="8"/>
  <c r="C160" i="8"/>
  <c r="J160" i="8" s="1"/>
  <c r="K160" i="8" s="1"/>
  <c r="AH180" i="8"/>
  <c r="L180" i="8"/>
  <c r="C178" i="8"/>
  <c r="J178" i="8" s="1"/>
  <c r="K178" i="8" s="1"/>
  <c r="AF23" i="8"/>
  <c r="G22" i="8"/>
  <c r="E160" i="8"/>
  <c r="AD162" i="8"/>
  <c r="AD190" i="8" s="1"/>
  <c r="AF138" i="8"/>
  <c r="G136" i="8"/>
  <c r="AC162" i="8"/>
  <c r="D160" i="8"/>
  <c r="H94" i="8"/>
  <c r="AG95" i="8"/>
  <c r="H178" i="8"/>
  <c r="AG180" i="8"/>
  <c r="AF95" i="8"/>
  <c r="G94" i="8"/>
  <c r="AG138" i="8"/>
  <c r="H136" i="8"/>
  <c r="G160" i="8"/>
  <c r="AF162" i="8"/>
  <c r="AG18" i="8"/>
  <c r="AF60" i="8"/>
  <c r="G58" i="8"/>
  <c r="E190" i="8" l="1"/>
  <c r="E208" i="8" s="1"/>
  <c r="G190" i="8"/>
  <c r="C190" i="8"/>
  <c r="C208" i="8" s="1"/>
  <c r="F190" i="8"/>
  <c r="L190" i="8"/>
  <c r="D190" i="8"/>
  <c r="AE190" i="8"/>
  <c r="AC190" i="8"/>
  <c r="AG190" i="8"/>
  <c r="AH190" i="8"/>
  <c r="AF190" i="8"/>
  <c r="H190" i="8"/>
  <c r="H208" i="8" l="1"/>
  <c r="H228" i="8"/>
  <c r="F208" i="8"/>
  <c r="F228" i="8"/>
  <c r="G208" i="8"/>
  <c r="G228" i="8"/>
  <c r="E228" i="8"/>
  <c r="D208" i="8"/>
  <c r="D228" i="8"/>
  <c r="C228" i="8"/>
</calcChain>
</file>

<file path=xl/comments1.xml><?xml version="1.0" encoding="utf-8"?>
<comments xmlns="http://schemas.openxmlformats.org/spreadsheetml/2006/main">
  <authors>
    <author>MY PC</author>
    <author>HP</author>
    <author>ADMIN</author>
    <author>Admin</author>
  </authors>
  <commentList>
    <comment ref="D491" authorId="0" shapeId="0">
      <text>
        <r>
          <rPr>
            <b/>
            <sz val="9"/>
            <color indexed="81"/>
            <rFont val="Tahoma"/>
            <family val="2"/>
          </rPr>
          <t>MY PC:</t>
        </r>
        <r>
          <rPr>
            <sz val="9"/>
            <color indexed="81"/>
            <rFont val="Tahoma"/>
            <family val="2"/>
          </rPr>
          <t xml:space="preserve">
Tên cũ: GPMB thực hiện dự án bồi thường hỗ trợ tái định cư theo quy hoạch (GPMB phục vụ đầu tư, tu bổ, tôn tạo đình Hà Vĩ)</t>
        </r>
      </text>
    </comment>
    <comment ref="D492" authorId="0" shapeId="0">
      <text>
        <r>
          <rPr>
            <b/>
            <sz val="9"/>
            <color indexed="81"/>
            <rFont val="Tahoma"/>
            <family val="2"/>
          </rPr>
          <t>MY PC:</t>
        </r>
        <r>
          <rPr>
            <sz val="9"/>
            <color indexed="81"/>
            <rFont val="Tahoma"/>
            <family val="2"/>
          </rPr>
          <t xml:space="preserve">
tên cũ: Cải tạo xây dựng trụ sở Tòa án nhân dân tối cao</t>
        </r>
      </text>
    </comment>
    <comment ref="D493" authorId="1" shapeId="0">
      <text>
        <r>
          <rPr>
            <b/>
            <sz val="9"/>
            <color indexed="81"/>
            <rFont val="Segoe UI"/>
            <family val="2"/>
          </rPr>
          <t>HP:</t>
        </r>
        <r>
          <rPr>
            <sz val="9"/>
            <color indexed="81"/>
            <rFont val="Segoe UI"/>
            <family val="2"/>
          </rPr>
          <t xml:space="preserve">
Hầm đường bộ có kết hợp cho người đi bộ nối từ phố Trần Nguyên Hãn sang phố Chương Dương Độ</t>
        </r>
      </text>
    </comment>
    <comment ref="G916" authorId="1" shapeId="0">
      <text>
        <r>
          <rPr>
            <b/>
            <sz val="9"/>
            <color indexed="81"/>
            <rFont val="Tahoma"/>
            <family val="2"/>
          </rPr>
          <t>HP:</t>
        </r>
        <r>
          <rPr>
            <sz val="9"/>
            <color indexed="81"/>
            <rFont val="Tahoma"/>
            <family val="2"/>
          </rPr>
          <t xml:space="preserve">
Sửa tổng diện tích là 5.35 ha</t>
        </r>
      </text>
    </comment>
    <comment ref="K916" authorId="1" shapeId="0">
      <text>
        <r>
          <rPr>
            <b/>
            <sz val="9"/>
            <color indexed="81"/>
            <rFont val="Tahoma"/>
            <family val="2"/>
          </rPr>
          <t>HP:</t>
        </r>
        <r>
          <rPr>
            <sz val="9"/>
            <color indexed="81"/>
            <rFont val="Tahoma"/>
            <family val="2"/>
          </rPr>
          <t xml:space="preserve">
Chỉ có ở xã Lại Thượng</t>
        </r>
      </text>
    </comment>
    <comment ref="G917" authorId="1" shapeId="0">
      <text>
        <r>
          <rPr>
            <b/>
            <sz val="9"/>
            <color indexed="81"/>
            <rFont val="Tahoma"/>
            <family val="2"/>
          </rPr>
          <t>HP:</t>
        </r>
        <r>
          <rPr>
            <sz val="9"/>
            <color indexed="81"/>
            <rFont val="Tahoma"/>
            <family val="2"/>
          </rPr>
          <t xml:space="preserve">
Sửa diện tích từ 2.5 thành 2.23 ha</t>
        </r>
      </text>
    </comment>
    <comment ref="G934" authorId="1" shapeId="0">
      <text>
        <r>
          <rPr>
            <b/>
            <sz val="9"/>
            <color indexed="81"/>
            <rFont val="Tahoma"/>
            <family val="2"/>
          </rPr>
          <t>HP:</t>
        </r>
        <r>
          <rPr>
            <sz val="9"/>
            <color indexed="81"/>
            <rFont val="Tahoma"/>
            <family val="2"/>
          </rPr>
          <t xml:space="preserve">
Sửa diện tích từ 10.5 sang 8.82 ha</t>
        </r>
      </text>
    </comment>
    <comment ref="H936" authorId="1" shapeId="0">
      <text>
        <r>
          <rPr>
            <b/>
            <sz val="9"/>
            <color indexed="81"/>
            <rFont val="Tahoma"/>
            <family val="2"/>
          </rPr>
          <t>HP:</t>
        </r>
        <r>
          <rPr>
            <sz val="9"/>
            <color indexed="81"/>
            <rFont val="Tahoma"/>
            <family val="2"/>
          </rPr>
          <t xml:space="preserve">
Đất lúa chỉ có 1.44 ha</t>
        </r>
      </text>
    </comment>
    <comment ref="G937" authorId="1" shapeId="0">
      <text>
        <r>
          <rPr>
            <b/>
            <sz val="9"/>
            <color indexed="81"/>
            <rFont val="Tahoma"/>
            <family val="2"/>
          </rPr>
          <t>HP:</t>
        </r>
        <r>
          <rPr>
            <sz val="9"/>
            <color indexed="81"/>
            <rFont val="Tahoma"/>
            <family val="2"/>
          </rPr>
          <t xml:space="preserve">
Sửa diện tích từ 1.7 ha sang 0.63 ha</t>
        </r>
      </text>
    </comment>
    <comment ref="D990" authorId="2" shapeId="0">
      <text>
        <r>
          <rPr>
            <b/>
            <sz val="9"/>
            <color indexed="81"/>
            <rFont val="Tahoma"/>
            <family val="2"/>
            <charset val="163"/>
          </rPr>
          <t>ADMIN:</t>
        </r>
        <r>
          <rPr>
            <sz val="9"/>
            <color indexed="81"/>
            <rFont val="Tahoma"/>
            <family val="2"/>
            <charset val="163"/>
          </rPr>
          <t xml:space="preserve">
cái này cũng thế, ko phải ubnd huyện làm chủ đầu tư đâu, e hỏi phòng quản lý đô thị xem  ko thì cũng cho ra</t>
        </r>
      </text>
    </comment>
    <comment ref="E1050" authorId="3" shapeId="0">
      <text>
        <r>
          <rPr>
            <b/>
            <sz val="9"/>
            <color indexed="81"/>
            <rFont val="Tahoma"/>
            <family val="2"/>
          </rPr>
          <t>Admin:</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D295" authorId="0" shapeId="0">
      <text>
        <r>
          <rPr>
            <b/>
            <sz val="9"/>
            <color indexed="81"/>
            <rFont val="Tahoma"/>
            <family val="2"/>
          </rPr>
          <t>User:</t>
        </r>
        <r>
          <rPr>
            <sz val="9"/>
            <color indexed="81"/>
            <rFont val="Tahoma"/>
            <family val="2"/>
          </rPr>
          <t xml:space="preserve">
</t>
        </r>
      </text>
    </comment>
  </commentList>
</comments>
</file>

<file path=xl/comments3.xml><?xml version="1.0" encoding="utf-8"?>
<comments xmlns="http://schemas.openxmlformats.org/spreadsheetml/2006/main">
  <authors>
    <author>HP</author>
  </authors>
  <commentList>
    <comment ref="G317" authorId="0" shapeId="0">
      <text>
        <r>
          <rPr>
            <b/>
            <sz val="9"/>
            <color indexed="81"/>
            <rFont val="Tahoma"/>
            <family val="2"/>
          </rPr>
          <t>HP:</t>
        </r>
        <r>
          <rPr>
            <sz val="9"/>
            <color indexed="81"/>
            <rFont val="Tahoma"/>
            <family val="2"/>
          </rPr>
          <t xml:space="preserve">
Sửa diện tích từ 10 ha thành 10.2 ha</t>
        </r>
      </text>
    </comment>
    <comment ref="H317" authorId="0" shapeId="0">
      <text>
        <r>
          <rPr>
            <b/>
            <sz val="9"/>
            <color indexed="81"/>
            <rFont val="Tahoma"/>
            <family val="2"/>
          </rPr>
          <t>HP:</t>
        </r>
        <r>
          <rPr>
            <sz val="9"/>
            <color indexed="81"/>
            <rFont val="Tahoma"/>
            <family val="2"/>
          </rPr>
          <t xml:space="preserve">
Theo NQ/08 là 9.5 ha</t>
        </r>
      </text>
    </comment>
    <comment ref="H318" authorId="0" shapeId="0">
      <text>
        <r>
          <rPr>
            <b/>
            <sz val="9"/>
            <color indexed="81"/>
            <rFont val="Tahoma"/>
            <family val="2"/>
          </rPr>
          <t>HP:</t>
        </r>
        <r>
          <rPr>
            <sz val="9"/>
            <color indexed="81"/>
            <rFont val="Tahoma"/>
            <family val="2"/>
          </rPr>
          <t xml:space="preserve">
Theo NQ/08 là 9.7 ha</t>
        </r>
      </text>
    </comment>
  </commentList>
</comments>
</file>

<file path=xl/sharedStrings.xml><?xml version="1.0" encoding="utf-8"?>
<sst xmlns="http://schemas.openxmlformats.org/spreadsheetml/2006/main" count="9757" uniqueCount="4269">
  <si>
    <t>TT</t>
  </si>
  <si>
    <t>Danh mục công trình dự án</t>
  </si>
  <si>
    <t>Mục đích sử dụng đất (Mã loại đất)</t>
  </si>
  <si>
    <t>Diện tích
(ha)</t>
  </si>
  <si>
    <t>Trong đó diện tích (ha)</t>
  </si>
  <si>
    <t>Vị trí</t>
  </si>
  <si>
    <t>Căn cứ pháp lý</t>
  </si>
  <si>
    <t>Đất trồng lúa (rừng)</t>
  </si>
  <si>
    <t>Thu hồi đất</t>
  </si>
  <si>
    <t>Địa danh huyện</t>
  </si>
  <si>
    <t>Địa danh xã</t>
  </si>
  <si>
    <t>Bắc Từ Liêm</t>
  </si>
  <si>
    <t>DTL</t>
  </si>
  <si>
    <t>Ba Vì</t>
  </si>
  <si>
    <t>TSC</t>
  </si>
  <si>
    <t>DHT</t>
  </si>
  <si>
    <t>UBND quận Cầu Giấy</t>
  </si>
  <si>
    <t>Cầu Giấy</t>
  </si>
  <si>
    <t>Dịch Vọng</t>
  </si>
  <si>
    <t>Yên Hòa</t>
  </si>
  <si>
    <t>DSH</t>
  </si>
  <si>
    <t>Quan Hoa</t>
  </si>
  <si>
    <t>ONT</t>
  </si>
  <si>
    <t>DGT</t>
  </si>
  <si>
    <t>DGD</t>
  </si>
  <si>
    <t>UBND huyện</t>
  </si>
  <si>
    <t>Đan Phượng</t>
  </si>
  <si>
    <t>UBND xã</t>
  </si>
  <si>
    <t>DTS</t>
  </si>
  <si>
    <t>Đông Anh</t>
  </si>
  <si>
    <t>Gia Lâm</t>
  </si>
  <si>
    <t>DVH</t>
  </si>
  <si>
    <t>ODT</t>
  </si>
  <si>
    <t>Hoàng Mai</t>
  </si>
  <si>
    <t>Ban QLDA</t>
  </si>
  <si>
    <t>Hoài Đức</t>
  </si>
  <si>
    <t>Long Biên</t>
  </si>
  <si>
    <t>Gia Thụy</t>
  </si>
  <si>
    <t>TMD</t>
  </si>
  <si>
    <t>Bồ Đề</t>
  </si>
  <si>
    <t>Thượng Thanh</t>
  </si>
  <si>
    <t>Việt Hưng</t>
  </si>
  <si>
    <t>DRA</t>
  </si>
  <si>
    <t>Mê Linh</t>
  </si>
  <si>
    <t>Mỹ Đức</t>
  </si>
  <si>
    <t>DCH</t>
  </si>
  <si>
    <t>Ban QLDA ĐTXD huyện</t>
  </si>
  <si>
    <t>Phúc Thọ</t>
  </si>
  <si>
    <t>Tam Hiệp</t>
  </si>
  <si>
    <t>Quốc Oai</t>
  </si>
  <si>
    <t>Sóc Sơn</t>
  </si>
  <si>
    <t>DKV</t>
  </si>
  <si>
    <t>Ban QLDA ĐTXD</t>
  </si>
  <si>
    <t>Tây Hồ</t>
  </si>
  <si>
    <t>Quảng An</t>
  </si>
  <si>
    <t>Phú Thượng</t>
  </si>
  <si>
    <t>Nhật Tân</t>
  </si>
  <si>
    <t>TIN</t>
  </si>
  <si>
    <t>Thạch Thất</t>
  </si>
  <si>
    <t>NTD</t>
  </si>
  <si>
    <t>Thanh Oai</t>
  </si>
  <si>
    <t>Ứng Hòa</t>
  </si>
  <si>
    <t>DDT</t>
  </si>
  <si>
    <t>DNL</t>
  </si>
  <si>
    <t>Ban QLDA Lưới điện Hà Nội</t>
  </si>
  <si>
    <t>TON</t>
  </si>
  <si>
    <t>1. Ba Đình</t>
  </si>
  <si>
    <t>1</t>
  </si>
  <si>
    <t>26</t>
  </si>
  <si>
    <t>30</t>
  </si>
  <si>
    <t>CQP</t>
  </si>
  <si>
    <t>SKC</t>
  </si>
  <si>
    <t>Dịch Vọng Hậu</t>
  </si>
  <si>
    <t>Mai Dịch</t>
  </si>
  <si>
    <t>Cải tạo đoạn đường nối từ đường Trung Yên 6 ra đường Nguyễn Khang</t>
  </si>
  <si>
    <t>SKN</t>
  </si>
  <si>
    <t>Đống Đa</t>
  </si>
  <si>
    <t>Hai Bà Trưng</t>
  </si>
  <si>
    <t>Quận Hai Bà Trưng</t>
  </si>
  <si>
    <t>UBND quận Hai Bà Trưng</t>
  </si>
  <si>
    <t>Phường Lê Đại Hành</t>
  </si>
  <si>
    <t xml:space="preserve">Đường Minh Khai - Vĩnh Tuy - Yên Duyên </t>
  </si>
  <si>
    <t>Công ty Cổ phần Đầu tư Phát triển hạ tầng và Đô thị Vĩnh Hưng</t>
  </si>
  <si>
    <t>Phường Vĩnh Tuy</t>
  </si>
  <si>
    <t>Ao Cây Dừa 
phường Vĩnh Tuy</t>
  </si>
  <si>
    <t>Ao Đông Ba (ao chùa Quỳnh) - P. Quỳnh Lôi</t>
  </si>
  <si>
    <t>UBND quận HBT</t>
  </si>
  <si>
    <t>Đức Giang</t>
  </si>
  <si>
    <t>Hoàn Kiếm</t>
  </si>
  <si>
    <t>Ngọc Thụy</t>
  </si>
  <si>
    <t>Sài Đồng</t>
  </si>
  <si>
    <t>Thạch Bàn</t>
  </si>
  <si>
    <t>Cự Khối</t>
  </si>
  <si>
    <t>Phúc Đồng</t>
  </si>
  <si>
    <t>Ngọc Lâm</t>
  </si>
  <si>
    <t>Phúc Lợi</t>
  </si>
  <si>
    <t>Dự án xây dựng tuyến đường từ đê Ngọc Thụy đến ĐTM thượng Thanh theo hình thức BT</t>
  </si>
  <si>
    <t>Công ty TNHH Khai Sơn</t>
  </si>
  <si>
    <t>Quyết định số 5477/QĐ-UBND ngày 10/9/2013 của UBND TP Hà Nội phê duyệt dự án đầu tư; Văn bản số 1858/TTg-KTN ngày 31/10/2008 về việc chủ trương đầu tư</t>
  </si>
  <si>
    <t>Công ty cổ phần Tập đoàn T&amp;T</t>
  </si>
  <si>
    <t>Tổng công ty điện lực Thành phố Hà Nội</t>
  </si>
  <si>
    <t>Chợ Đức Hòa</t>
  </si>
  <si>
    <t>Hợp tác xã Thương mại Việt Phương</t>
  </si>
  <si>
    <t>Đầu tư cải tạo môi trường Hồ Đầu Băng theo phương thức xã hội hóa</t>
  </si>
  <si>
    <t>Quyết định số 3747/QĐ-UBND ngày 22/6/2017 của UBND Thành phố Hà Nội quyết định chủ trương đầu tư</t>
  </si>
  <si>
    <t>Phục hồi, cải tạo Trạm cấp nước Sài Đồng công suất 5.000 m3/ngđ</t>
  </si>
  <si>
    <t>Công ty nước sạch số 2 Hà Nội</t>
  </si>
  <si>
    <t>Sài Đồng, Phúc Đồng</t>
  </si>
  <si>
    <t>Quyết định số 917/QĐ- UBND ngày 25/2/2016 của UBND TP Hà Nội phê duyệt điều chỉnh cục bộ quy hoạch ô đất kí hiệu CX2 và đường giao thông quanh ô đất trong quy hoạch chi tiết khu đô thị mới Sài Đồng, tỷ lệ 1/500, để thực hiện dự án phục hồi cải tạo, nâng cấp trạm cấp nước Sài Đồng; Quyết định số 265/QĐ-NS2 ngày 29/6/2017 của công ty nước sạch Hà Nội- Công ty nước sạch số 2 Hà Nội về việc phê duyệt dự án đầu tư xây dựng công trình</t>
  </si>
  <si>
    <t>Hệ thống thu gom và xử lý nước thải lưu vực Long Biên- Hà Nội (nhà máy xử lý nước thải Phúc Đồng và An Lạc)</t>
  </si>
  <si>
    <t>Công ty cổ phần thương mại Phú Điền</t>
  </si>
  <si>
    <t>H.Mê Linh</t>
  </si>
  <si>
    <t>UBND H.Mê Linh</t>
  </si>
  <si>
    <t>TT.Quang Minh</t>
  </si>
  <si>
    <t>X.Thanh Lâm</t>
  </si>
  <si>
    <t>X.Mê Linh</t>
  </si>
  <si>
    <t>X.Đại Thịnh</t>
  </si>
  <si>
    <t>TT.Chi Đông</t>
  </si>
  <si>
    <t>X.Chu Phan</t>
  </si>
  <si>
    <t>Xây dựng trường mầm non Mê Linh, xã Mê Linh (khu trung tâm)</t>
  </si>
  <si>
    <t>TT.Chi Đông, TT.Quang Minh</t>
  </si>
  <si>
    <t>Cải tạo, nâng cấp trạm bơm Thanh Điềm, kiên cố hóa bờ kênh trục chính Thanh Điềm kết hợp làm đường giao thông</t>
  </si>
  <si>
    <t>Hạ tầng đất dịch vụ thôn Giai Lạc (Nay là tổ dân phố 1,2,3), TT. Quang Minh, huyện Mê Linh.</t>
  </si>
  <si>
    <t>XD HTKT để ĐGQSDĐ khu Đồng Trước, xóm 4 thôn Xa Mạc, xã Liên Mạc, huyện Mê Linh</t>
  </si>
  <si>
    <t>X.Liên Mạc</t>
  </si>
  <si>
    <t>Hạ tầng đất dịch vụ thôn Gia Trung, TT Quang Minh, huyện Mê Linh</t>
  </si>
  <si>
    <t>Xây dựng tuyến đường từ khu trung tâm hành chính huyện Mê Linh đến Trung tâm văn hóa thể thao huyện Mê Linh (Giai đoạn 1)</t>
  </si>
  <si>
    <t>X.Đại Thịnh, X.Văn Khê</t>
  </si>
  <si>
    <t>X.Tam Đồng</t>
  </si>
  <si>
    <t>Xây dựng HTKT để ĐGQSDĐ tại thôn Phú Hữu, xã Thanh Lâm</t>
  </si>
  <si>
    <t>QĐ số 3425/QĐ - UBND ngày 11/6/2012 của UBND V/v Phê duyệt QH địa điểm và tổng mặt bằng 1/500 dựa án; VB số 2332/UBND - KH&amp;ĐT ngày 04/4/2011 của UBNDTP V/v Chấp thuận điều kiện bố trí kế hoạch chuẩn bị đầu tư dự án; QĐ số 335-UBND ngày 26/10/2011 của UBNDTP V/v chấp thuận điều kiện bố trí kế hoạch chuẩn bị đầu tư dự án</t>
  </si>
  <si>
    <t>Phú Xuyên</t>
  </si>
  <si>
    <t>Long Xuyên</t>
  </si>
  <si>
    <t>Thọ Lộc</t>
  </si>
  <si>
    <t>Trạch Mỹ Lộc</t>
  </si>
  <si>
    <t>Trung tâm PTQĐ Phúc Thọ</t>
  </si>
  <si>
    <t>Liên Hiệp</t>
  </si>
  <si>
    <t>Võng Xuyên</t>
  </si>
  <si>
    <t>Xây dựng công trình cấp nước sạch liên xã Vân Phúc, Xuân Phú, Vân Nam</t>
  </si>
  <si>
    <t xml:space="preserve">Công ty CP Đầu tư và tư vấn thiết kế công trình xây dựng Việt Nam </t>
  </si>
  <si>
    <t xml:space="preserve">Vân Phúc, Xuân Phú, Vân Nam </t>
  </si>
  <si>
    <t>Quyết định chủ trương đầu tư  số 1670/QĐ-UBND ngày 13/3/2017 của UBND thành phố cho Công ty thực hiện dự án.</t>
  </si>
  <si>
    <t>UBND xã Tam Hiệp</t>
  </si>
  <si>
    <t>Dự án: Tiếp nhận, đầu tư cải tạo, nâng cấp hệ thống cấp nước sạch xã Võng Xuyên, huyện Phúc Thọ, thành phố Hà Nội</t>
  </si>
  <si>
    <t>Cty CP thương mại dịch vụ nước sạch Tuấn Minh</t>
  </si>
  <si>
    <t>Quyết định số 324/QĐ-UBND ngày 16 tháng 01 năm 2017 của UBND TP Hà nội chấp thuận chủ trương đầu tư.</t>
  </si>
  <si>
    <t>Thanh Xuân</t>
  </si>
  <si>
    <t>Thanh Trì</t>
  </si>
  <si>
    <t>Tả Thanh Oai</t>
  </si>
  <si>
    <t>Thường Tín</t>
  </si>
  <si>
    <t>Chương Mỹ</t>
  </si>
  <si>
    <t>Hà Đông</t>
  </si>
  <si>
    <t>Phường Phú Lương</t>
  </si>
  <si>
    <t>Phường Biên Giang</t>
  </si>
  <si>
    <t>Ban QLDA ĐTXD quận</t>
  </si>
  <si>
    <t>Sơn Tây</t>
  </si>
  <si>
    <t>Tứ Liên</t>
  </si>
  <si>
    <t>Xuân La</t>
  </si>
  <si>
    <t>Nam Từ Liêm</t>
  </si>
  <si>
    <t>STT</t>
  </si>
  <si>
    <t>Số dự án</t>
  </si>
  <si>
    <t>Diện tích</t>
  </si>
  <si>
    <t>Chuyển mục đích đất lúa</t>
  </si>
  <si>
    <t>Ba Đình</t>
  </si>
  <si>
    <t>G</t>
  </si>
  <si>
    <t>H</t>
  </si>
  <si>
    <t>i</t>
  </si>
  <si>
    <t>Đông Đa</t>
  </si>
  <si>
    <t>Quận, huyện</t>
  </si>
  <si>
    <t>Tổng</t>
  </si>
  <si>
    <t>Diện tích (ha)</t>
  </si>
  <si>
    <t>2. Ba Vì</t>
  </si>
  <si>
    <t>3. Bắc Từ Liêm</t>
  </si>
  <si>
    <t>4. Cầu Giấy</t>
  </si>
  <si>
    <t>5. Chương Mỹ</t>
  </si>
  <si>
    <t>6. Đan Phượng</t>
  </si>
  <si>
    <t>7. Đông Anh</t>
  </si>
  <si>
    <t>8. Đống Đa</t>
  </si>
  <si>
    <t>9. Gia Lâm</t>
  </si>
  <si>
    <t>10. Hà Đông</t>
  </si>
  <si>
    <t>11. Hai Bà Trưng</t>
  </si>
  <si>
    <t>12. Hoài Đức</t>
  </si>
  <si>
    <t>13. Hoàn Kiếm</t>
  </si>
  <si>
    <t>14. Hoàng Mai</t>
  </si>
  <si>
    <t>15. Long Biên</t>
  </si>
  <si>
    <t>16. Mê Linh</t>
  </si>
  <si>
    <t>17. Mỹ Đức</t>
  </si>
  <si>
    <t>18. Nam Từ Liêm</t>
  </si>
  <si>
    <t>19. Phú Xuyên</t>
  </si>
  <si>
    <t>20. Phúc Thọ</t>
  </si>
  <si>
    <t>21. Quốc Oai</t>
  </si>
  <si>
    <t>22. Sóc Sơn</t>
  </si>
  <si>
    <t>23. Sơn Tây</t>
  </si>
  <si>
    <t>24. Tây Hồ</t>
  </si>
  <si>
    <t>25. Thạch Thất</t>
  </si>
  <si>
    <t>26. Thanh Oai</t>
  </si>
  <si>
    <t>27. Thanh Trì</t>
  </si>
  <si>
    <t>28. Thanh Xuân</t>
  </si>
  <si>
    <t>29. Thường Tín</t>
  </si>
  <si>
    <t>30. Ứng Hòa</t>
  </si>
  <si>
    <t>KHSDĐ</t>
  </si>
  <si>
    <t>Danh mục Thu hồi đất, hội đồng nhân dân</t>
  </si>
  <si>
    <t>Đã thu hồi, giao</t>
  </si>
  <si>
    <t>Đã cắm mốc</t>
  </si>
  <si>
    <t>DT</t>
  </si>
  <si>
    <t>Số DA</t>
  </si>
  <si>
    <t>Tổng theo KHSDĐ</t>
  </si>
  <si>
    <t>TH</t>
  </si>
  <si>
    <t>L</t>
  </si>
  <si>
    <t>KH</t>
  </si>
  <si>
    <t>Tỷ lệ %</t>
  </si>
  <si>
    <t>Kế hoạch sử dụng đất</t>
  </si>
  <si>
    <t>Danh mục thu hồi đất</t>
  </si>
  <si>
    <t>Danh mục</t>
  </si>
  <si>
    <t>Dannh mục chuyển mục đich sử dụng đất lúa</t>
  </si>
  <si>
    <t>Ban QLDA ĐTXD quận Long Biên</t>
  </si>
  <si>
    <t>Xây dựng tuyến đường 25m từ khu TTTM Gia Thụy đến đường 40m khu đô thị mới Việt Hưng</t>
  </si>
  <si>
    <t>Xây dựng vườn hoa tại ô quy hoạch A.2/CX2 khớp nối hạ tầng kỹ thuật và hạ tầng xã hội khu vực, phường Ngọc Thụy</t>
  </si>
  <si>
    <t>Xây dựng mới trạm 110kV Tổ hợp Công Nghiệp Sài Đồng (Sài Đồng 2)</t>
  </si>
  <si>
    <t>Huyện Phúc Thọ</t>
  </si>
  <si>
    <t>1a</t>
  </si>
  <si>
    <t>1b</t>
  </si>
  <si>
    <t>X.Tiền Phong</t>
  </si>
  <si>
    <t>X.Kim Hoa</t>
  </si>
  <si>
    <t>Trường Tiểu học Chu Phan A, xã Chu Phan, huyện Mê Linh</t>
  </si>
  <si>
    <t>X.Đại Thịnh, TT.Chi Đông, TT.Quang Minh</t>
  </si>
  <si>
    <t>Xây dựng HTKT khu đất phục vụ giao đất tái định cư 31 hộ dân và kết hợp đấu giá QSD đất tại xã Mê Linh, huyện Mê Linh</t>
  </si>
  <si>
    <t>xã Tam Hiệp</t>
  </si>
  <si>
    <t>Loại Biểu</t>
  </si>
  <si>
    <t>1B</t>
  </si>
  <si>
    <t>1A1</t>
  </si>
  <si>
    <t>1A2</t>
  </si>
  <si>
    <t>1a2</t>
  </si>
  <si>
    <t>A</t>
  </si>
  <si>
    <t>B</t>
  </si>
  <si>
    <t>Trung tâm PTQĐ</t>
  </si>
  <si>
    <t>QĐ số 32/QĐ-UBND ngày 09/01/2017 của UBND huyện Mê Linh về việc phê duyệt quy hoạch chi tiết 1/500 và số 567/QĐ-UBND ngày 16/02/2012 của UBND H.Mê Linh về việc phê duyệt điều chỉnh BCKTKT và phê duyệt KHLCNT</t>
  </si>
  <si>
    <t>Ban QLDA ĐTXD Công trình NN &amp;PTNT TP. Hà Nội</t>
  </si>
  <si>
    <t>Cải tạo nâng cấp tuyến đường 35 huyện Mê Linh (đoạn từ Đại Thịnh đến thị trấn Quang MInh)</t>
  </si>
  <si>
    <t>TTPT Quỹ Đất</t>
  </si>
  <si>
    <t>QĐ số 5348/QĐ-UBND ngày 30/10/2015 của UBND huyện V/v  Phê duyệt Báo cáo KT-KT xây dựng công trình; QĐ số 4252/QĐ-UBND ngày17/8/2015 của UBND huyện V/v phê duyệt CTĐT: Xây dựng HTKT khu đất phục vụ giao đất tái định của 31 hộ dân và kết hợp ĐGQSDĐ tại xã Mê Linh. QĐ số 5348/QĐ-UBND ngày 30/10/2015</t>
  </si>
  <si>
    <t>H. Mê Linh</t>
  </si>
  <si>
    <t>Xây dựng hạ tầng kỹ thuật khu đất phục vụ đấu giá quyền sử dụng đất tại thôn Bạch Đa, xã Kim Hoa, huyện Mê Linh</t>
  </si>
  <si>
    <t>TB số 202/TB-UBND ngày 08/7/2015 của UBND H.Mê Linh V/v Thu hồi đất để thực hiện dự án; QĐ số 6124/QĐ-UBND ngày 24/10/2013 của UBND H.Mê Linh V/v phê duyệt Dự án: Xây dựng trường MN Mê Linh, xã Mê Linh (khu trung tâm)</t>
  </si>
  <si>
    <t>Xây dựng tuyến đường nối từ đường 35 đến đường Bắc Thăng Long - Nội Bài, huyện Mê Linh (Giai đoạn 1)</t>
  </si>
  <si>
    <t>Xây dựng cải tạo, nâng cấp tuyến đường giao thông nội đồng từ cửa miếu xóm 7 thôn Tráng Việt, xã Tráng Việt sang bãi nổi sông Hồng, huyện Mê Linh</t>
  </si>
  <si>
    <t>UBND xã Tráng Việt</t>
  </si>
  <si>
    <t>X.Tráng Việt</t>
  </si>
  <si>
    <t>Ngày 4/8/2016, UBND huyện Mê Linh có Quyết định số 3584/QĐ-UBND phê duyệt báo cáo kinh tế kỹ thuật xây dựng công trình: cải tạo, nâng cấp tuyến đường giao thông nội đồng từ cửa Miếu xóm 7, thôn Tráng Việt, xã Tráng Việt sang bãi nổi sông Hồng, huyện Mê Linh; Quyết định số 3538/QĐ-UBNDH ngày 01/8/2016 V/v phê duyệt chủ trương đầu tư dự án Cải tạo, nâng cấp tuyến đường giao thông nội đồng từ cửa Miếu xóm 7, thôn Tráng Việt, xã Tráng Việt sang bãi nổi sông hồng, huyện Mê Linh</t>
  </si>
  <si>
    <t>UBNDH. Mê Linh</t>
  </si>
  <si>
    <t>Dự án cấp nước sạch liên xã Tiến Thịnh, Vạn Yên, Chu Phan, Liên Mạc, Thạch Đà, Hoàng Kim, Văn Khê, Tự Lập, Tiến Thắng, Thanh Lâm, Tam Đồng, Kim Hoa đồng thời xây dựng Trạm cấp nước có quy mô công suất khoảng 25.000 m3/ngđ đến 30.000 m3/ngđ tại xã Tiến Thịnh, thuộc huyện Mê Linh</t>
  </si>
  <si>
    <t>Liên doanh Cty CP nước sạch nông thôn Thái Bình &amp; Cty dịch vụ kỹ thuật Năng Lượng.</t>
  </si>
  <si>
    <t>X.Chu Phan; Liên Mạc; Tự Lập; Hoàng Kim; Thạch Đà; Văn Khê</t>
  </si>
  <si>
    <t>Xây dựng hạ tầng kỹ thuật khu đất phục vụ đấu giá quyền sử dụng đất tại điểm X4 thôn Nam Cường, xã Tam Đồng, huyện Mê Linh</t>
  </si>
  <si>
    <t>Xây dựng hạ tầng kỹ thuật khu đất phục vụ đấu giá quyền sử dụng đất tại điểm X1 đồng làng Gàn thôn Văn Lôi, xã Tam Đồng, huyện Mê Linh</t>
  </si>
  <si>
    <t>Xây dựng HTKT để đấu giá QSD đất tại điểm X3, xứ đồng Làng Gàn, thôn Văn Lôi, xã Tam Đồng, huyện Mê Linh</t>
  </si>
  <si>
    <t>QĐ số 936/QĐ-UBND ngày 08/02/2013 của UBND TP.Hà Nội V/v Phê duyệt dự án đầu tư xây dựng công trình; QĐ số 6081/QĐ-UBND ngày 21/10/2013 của UBND H.Mê Linh; QĐ số 5098/QĐ - UBND ngày 31/10/2011; QĐ số 7777/QĐ - UBND ngày 06/10/2011 của UBND H.Mê Linh V/v Chấp thuận phương án BT, hỗ trợ GPMB tổng thể khi Nhà nước thu hồi đất.</t>
  </si>
  <si>
    <t>Xây dựng HTKT để đấu giá QSD đất tại điểm X2, thôn Yên Vinh, xã Thanh Lâm, huyện Mê Linh</t>
  </si>
  <si>
    <t>Xây dựng hạ tầng kỹ thuật khu đất đấu giá QSD đất tại tổ dân phố số 7, thị trấn Quang Minh, huyện Mê Linh (khu vực xung quanh trường mầm non Quang Minh B)</t>
  </si>
  <si>
    <t>UBND  TT Quang Minh</t>
  </si>
  <si>
    <t>Xây dựng nhà văn hóa tổ 4 thị trấn Quang Minh</t>
  </si>
  <si>
    <t>QĐ số 3676/QĐ-UBND ngày 9/7/2009 của UBND H.Mê Linh Phê duyệt chủ trương đầu tư xây dựng NVH tổ 4; QĐ số 6204/QĐ - UBND ngày 31/10/2009 V/v Phê duyệt Báo cáo kinh tế - Kỹ thuật NVH tổ 4; QĐ số 831/QĐ - UBND ngày 14/12/2010  Phê duyệt điều chỉnh Báo cáo KT-KT nhà văn hóa tổ 4;</t>
  </si>
  <si>
    <t>BQLDA ĐTXD huyện</t>
  </si>
  <si>
    <t>Cải tạo, nâng cấp hệ thống kênh tiêu trạm bơm Phú Thụ tại các huyện Phúc Thọ, Thạch Thất và Thị xã Sơn Tây</t>
  </si>
  <si>
    <t>BQLDA đầu tư xây dựng CT nông nghiệp và PTNT TPHN</t>
  </si>
  <si>
    <t>Các xã Sen Chiểu, Phương Độ, Võng Xuyên, Thọ Lộc, Phúc Hòa, TML, TT Phúc Thọ</t>
  </si>
  <si>
    <t>NHK</t>
  </si>
  <si>
    <t>HTX Liên minh Chăn nuôi Huyện Phúc Thọ</t>
  </si>
  <si>
    <t>Quyết định số 2397/QĐ-UBND ngày 17/5/2018 của UBND Thành phố Hà Nội v/v chấp thuận chủ trương đầu tư dự án</t>
  </si>
  <si>
    <t>Nghĩa trang liệt sỹ Trạch Mỹ Lộc</t>
  </si>
  <si>
    <t>Yên Phụ</t>
  </si>
  <si>
    <t>Thụy Khuê</t>
  </si>
  <si>
    <t>Quảng An, Tứ Liên</t>
  </si>
  <si>
    <t>Xây dựng tuyến ngõ 343 An Dương Vương</t>
  </si>
  <si>
    <t>C.Ty TNHH THT</t>
  </si>
  <si>
    <t>Dự án Trung tâm khu đô thị mới Tây Hồ Tây (giai đoạn 2)</t>
  </si>
  <si>
    <t>C.Ty TNHH phát triển THT</t>
  </si>
  <si>
    <t>Tòa nhà CT3, CT4 thuộc khu tái định cư Xuân La</t>
  </si>
  <si>
    <t>C.Ty cổ phần đầu tư đô thị Hồ Tây</t>
  </si>
  <si>
    <t>Văn phòng Trung ương Đảng</t>
  </si>
  <si>
    <t>Các tuyến ống dẫn nước phục vụ Nhà máy nước mặt sông Hồng</t>
  </si>
  <si>
    <t>Quyết định số 5611/Q Đ-UBND ngày 24/10/2015 của UBND Thành phố Hà Nội</t>
  </si>
  <si>
    <t>Đường Văn Cao - Hồ Tây</t>
  </si>
  <si>
    <t>Công trình điện phục vụ Trạm biến áp 110kV Công viên Thủ Lệ và Trạm 220kV Tây Hồ. Trạm 110kV Nhật Tân.</t>
  </si>
  <si>
    <t>Các Phường</t>
  </si>
  <si>
    <t>Quận
Hà Đông</t>
  </si>
  <si>
    <t>Dự án đất giao thông dải đất phía Nam đường Đại Cồ Việt</t>
  </si>
  <si>
    <t xml:space="preserve"> Công ty TNHH Đầu tư và Phát triển Nam Đại Cồ Việt</t>
  </si>
  <si>
    <t>Phía Nam đường Đại Cồ Việt, thuộc phường Bách Khoa + Lê Đại Hành + Cầu Dền</t>
  </si>
  <si>
    <t>Số 86 ngõ chùa Liên Phái - P. Cầu Dền</t>
  </si>
  <si>
    <t xml:space="preserve"> Công ty TNHH TMDV khách sạn Tân Hoàng Minh</t>
  </si>
  <si>
    <t>Phía Nam đường Đại Cồ Việt, ô đất B1, B2 thuộc phường Bách Khoa, Lê Đại Hành</t>
  </si>
  <si>
    <t>163 - Đại La 
P.Đồng Tâm</t>
  </si>
  <si>
    <t>Ao thống nhất I, thống nhất II, ao Vũ Tạo II - Phường Trương Định</t>
  </si>
  <si>
    <t>161 Mai Hắc Đế 
 phường Lê Đại Hành</t>
  </si>
  <si>
    <t>Dự án đất ở khu đất phía Nam đường Đại Cồ Việt</t>
  </si>
  <si>
    <t>Phía Nam đường Đại Cồ Việt, thuộc phường Bách Khoa + Lê Đại Hành</t>
  </si>
  <si>
    <t>Xây dựng trường Tiểu học tại điểm đất 349 Minh Khai</t>
  </si>
  <si>
    <t>349 Minh Khai, phường Vĩnh Tuy</t>
  </si>
  <si>
    <t>Tu bổ, tôn tạo cụm di tích đền, đình, chùa Hai Bà Trưng</t>
  </si>
  <si>
    <t>12 Hương Viên, phường Đồng Nhân</t>
  </si>
  <si>
    <t>Khu nhà ở xã hội Thượng Thanh và đấu nối HTKT khu vực phường Thượng Thanh, quận Long Biên</t>
  </si>
  <si>
    <t xml:space="preserve"> Quyết định số 275/QĐ-UBND thành phố Hà Nội ngày 18/1/2016 về việc phê duyệt quy hoạch chi tiết tỷ lệ 1/500;  Quyết định số 2110/QĐ-UBND ngày 3/5/2018 của UBND Thành phố HN quyết định chủ trương đầu tư</t>
  </si>
  <si>
    <t>Trung tâm PTQĐ quận Long Biên</t>
  </si>
  <si>
    <t>Ngọc Thụy, Thượng Thanh, Đức Giang</t>
  </si>
  <si>
    <t>Công ty cổ phần Thương mại Ngôi nhà mới</t>
  </si>
  <si>
    <t>Long Biên, Bồ Đề</t>
  </si>
  <si>
    <t>Vingroup</t>
  </si>
  <si>
    <t>Khu đô thị Vinhomes Riverside 2</t>
  </si>
  <si>
    <t>Việt Hưng, Phúc Đồng</t>
  </si>
  <si>
    <t>Văn bản số 471/TTg-KTN 29/3/2011 của TTCP; QĐ 491/QĐ-UBND 19/1/2012 của TP;  1776/UBND-KH&amp;ĐT 07/3/2013 của TP; 1156/TTg-KTN 2/8/2013 của TTCP; 5981/UBND-QHXDGT 19/8/2013 của TP; Quyết định số 1961/QĐ-UBND ngày 22/4/2016 của UBND thành phố Hà Nội về việc quyết định chủ trương đầu tư</t>
  </si>
  <si>
    <t>Công ty cổ phần Đầu tư Bảo Ngọc TTC</t>
  </si>
  <si>
    <t>Quyết định số 5015/QĐ-UBND ngày 28/7/2017 của UBND Hà Nội về việc phê duyệt đề xuất dự án theo hình thức đối tác công tư</t>
  </si>
  <si>
    <t>Công ty cổ phần Him Lam</t>
  </si>
  <si>
    <t>Dự án khu đô thị hỗ trợ Khu công nghiệp Sài Đồng B</t>
  </si>
  <si>
    <t>CTCP Đầu tư Thạch Bàn</t>
  </si>
  <si>
    <t>Quyết định số 2666/QĐ-UBND ngày 16/5/2014 của UBND TP HN phê duyệt chi tiết tỷ lệ 1/500; Quyết định số 151/TTg ngày 11/3/1996 của Thủ tướng Chính phủ phê duyệt dự án đầu tư; Quyết định số 2998/QĐ-UBND ngày 16/6/2018 của UBND Thành phố Hà Nội về việc quyết định chủ trương đầu tư</t>
  </si>
  <si>
    <t>Khu nhà ở xã hội cao tầng Bảo Ngọc thuộc ô NO2, khu G3</t>
  </si>
  <si>
    <t>Quyết định số 2963/QĐ-UBND ngày 15/6/2018 của UBND Thành Phố Hà Nội về việc quyết định chủ trương đầu tư</t>
  </si>
  <si>
    <t>Khu nhà ở xã hội, tái định cư và thương mại Him Lam Phúc Lợi</t>
  </si>
  <si>
    <t>Quyết định số 2967/QĐ-UBND ngày 15/6/2018 của UBND Thành Phố Hà Nội về việc quyết định chủ trương đầu tư</t>
  </si>
  <si>
    <t>Trạm biến áp 110KV Đông Dư (Tây Nam Gia Lâm) và nhánh rẽ (phần đường dây 110KV nhánh rẽ)</t>
  </si>
  <si>
    <t>Xây dựng mới trạm biến áp 110kV Ngọc Thụy và nhánh rẽ</t>
  </si>
  <si>
    <t>Thượng Thanh, Ngọc Thụy</t>
  </si>
  <si>
    <t>Chỉnh trang hạ tầng kỹ thuật ô đất thuộc ô quy hoạch C.7/LX, D.5/LX5 tại phường Phúc Lợi, quận Long Biên</t>
  </si>
  <si>
    <t>Chỉnh trang hạ tầng kỹ thuật ô đất thuộc ô quy hoạch G.6/LX4, G.6/LX7 tại phường Thạch Bàn, quận Long Biên</t>
  </si>
  <si>
    <t>Chỉnh trang hạ tầng kỹ thuật ô đất thuộc ô quy hoạch C.15/CX1, C.15/LX1 tại phường Phúc Đồng, quận Long Biên</t>
  </si>
  <si>
    <t>Chỉnh trang HTKT ô đất thuộc ô quy hoạch A.4/CX1, A.4/CL1, A.5/LX5, A.4/P5 phường Thượng Thanh, quận Long Biên</t>
  </si>
  <si>
    <t xml:space="preserve">Cải tạo, nâng cấp tuyến đường từ phố cầu Bây đến kho 205 (Tổng cục Hậu Cần), phường Sài Đồng. </t>
  </si>
  <si>
    <t xml:space="preserve">Xây dựng tuyến đường từ khu TĐC đến trường THCS Cự Khối </t>
  </si>
  <si>
    <t>Xây dựng tuyến đường từ ô QH G.7/CC5 đến đường 25m phường Cự Khối</t>
  </si>
  <si>
    <t xml:space="preserve">Đầu tư, cải tạo nâng cấp các tuyến đường xung quanh chợ Gia Lâm </t>
  </si>
  <si>
    <t>Xây dựng cơ sở giáo dục tại ô quy hoạch A.6/NT Gia Thụy, phường Gia Thụy, quận Long Biên</t>
  </si>
  <si>
    <t xml:space="preserve">Xây dựng tuyến đường 13,5m theo quy hoạch từ đường 21m đến hành lang chân đê Đuống - Phù Đổng (ngõ 279 Phúc Lợi), phường Phúc Lợi. </t>
  </si>
  <si>
    <t>Xây dựng hạ tầng kỹ thuật các ô đất B.3/NO1, B.3/NO4, B.5/NO1 và các tuyến đường phụ cận có mặt cắt ngang B=13,5m; B=11,5m phục vụ đấu giá quyền sử dụng đất tại phường Thượng Thanh, quận Long Biên</t>
  </si>
  <si>
    <t>Tổng công ty điện lực thành phố Hà Nội</t>
  </si>
  <si>
    <t>TTPT quỹ đất huyện Quốc Oai</t>
  </si>
  <si>
    <t>huyện Quốc Oai</t>
  </si>
  <si>
    <t>Các dự án Đấu giá ĐG03, ĐG05, ĐG 06 - Sài Sơn</t>
  </si>
  <si>
    <t>Xã Sài Sơn</t>
  </si>
  <si>
    <t>BQLDAĐTXD huyện</t>
  </si>
  <si>
    <t>Xã Thạch Thán</t>
  </si>
  <si>
    <t>Đường Thị trấn Quốc Oai (tuyến từ sau chợ phủ đi Ngô Sài)</t>
  </si>
  <si>
    <t>Thị trấn Quốc Oai</t>
  </si>
  <si>
    <t>TT PT qũy đất</t>
  </si>
  <si>
    <t>Ngọc Mỹ</t>
  </si>
  <si>
    <t>Khu Sông Xưởng 2</t>
  </si>
  <si>
    <t>Xã Tân Hòa</t>
  </si>
  <si>
    <t>Xây dựng hạ tầng kỹ thuật phục vụ đấu giá quyền sử dụng đất điểm đấu giá số 01 - thôn Khánh Tân - xã Sài Sơn</t>
  </si>
  <si>
    <t>Quyết định số 215/QĐ-UBND ngày 17/01/2018 của UBND huyện Quốc Oai về việc phê duyệt dự án: Xây dựng hạ tầng kỹ thuật phục vụ đấu giá quyền sử dụng đất điểm đấu giá số 01, thôn Khánh Tân, xã Sài Sơn, huyện Quốc Oai, thành phố Hà Nội</t>
  </si>
  <si>
    <t>Xây dựng hạ tầng kỹ thuật phục vụ đấu giá quyền sử dụng đất điểm đấu giá số 03 - thôn Thụy Khuê - xã Sài Sơn</t>
  </si>
  <si>
    <t>Quyết định số 217/QĐ-UBND ngày 17/01/2018 của UBND huyện Quốc Oai về việc phê duyệt dự án: Xây dựng hạ tầng kỹ thuật phục vụ đấu giá quyền sử dụng đất điểm đấu giá số 03, thôn Thụy Khuê, xã Sài Sơn, huyện Quốc Oai, thành phố Hà Nội</t>
  </si>
  <si>
    <t>Hệ thống cấp nước sạch các xã Ngọc Liệp, Liệp Tuyết, Tuyết Nghĩa, Cấn Hữu lấy từ nguồn nước sạch Sông Đà</t>
  </si>
  <si>
    <t>Công ty TNHH Đồng Tiến Thành Hà Nam</t>
  </si>
  <si>
    <t>Quyết định số 5037/QĐ-UBND ngày 15/9/2016 của UBND thành phố Hà Nội về chủ trương đầu tư</t>
  </si>
  <si>
    <t>UBND huyện Thanh Oai</t>
  </si>
  <si>
    <t>Cự Khê</t>
  </si>
  <si>
    <t>Tam Hưng</t>
  </si>
  <si>
    <t>Phương Trung</t>
  </si>
  <si>
    <t>TT Kim Bài</t>
  </si>
  <si>
    <t>Hồng Dương</t>
  </si>
  <si>
    <t>Dân Hòa</t>
  </si>
  <si>
    <t>Kim Thư</t>
  </si>
  <si>
    <t>Cao Viên</t>
  </si>
  <si>
    <t>Ban QLDA đầu tư xây dựng công trình nông nghiệp và phát triển nông thôn TP Hà Nội</t>
  </si>
  <si>
    <t>Cải tạo, nâng cấp hệ thống tưới tiêu trạm bơm Phương Nhị</t>
  </si>
  <si>
    <t>Thanh Thùy</t>
  </si>
  <si>
    <t>Tân Ước</t>
  </si>
  <si>
    <t>Đường dây 220 kV Hà Đông-Phủ Lý</t>
  </si>
  <si>
    <t>Truyền tải điện Hà Nội</t>
  </si>
  <si>
    <t>Bình Minh</t>
  </si>
  <si>
    <t>Quyết định phê duyệt dự án đầu tư số 630/QĐ-EVNNPT ngày 12/4/2017 của Tổng công ty truyền tải điện quốc gia; Văn bản 4116/UBND-KT ngày 23/8/2017 của UBND TP về việc thay dây, nâng khả năng tải đường dây điện 220 kV Hà Đông-Phủ Lý</t>
  </si>
  <si>
    <t>Liên Châu</t>
  </si>
  <si>
    <t>Thanh Cao</t>
  </si>
  <si>
    <t>Cải tạo chỉnh trang đường tỉnh lộ 427, đoạn từ QL21B-đường trục phía Nam-Quốc lộ 1A trên địa bàn huyện Thanh Oai</t>
  </si>
  <si>
    <t>Cụm công nghiệp Bình Minh- Cao Viên</t>
  </si>
  <si>
    <t>Công ty cổ phần đầu tư xây dựng Hà Tây</t>
  </si>
  <si>
    <t>Bình Minh, Bích Hòa, Cao Viên</t>
  </si>
  <si>
    <t>Quyết định 1075/QĐ-UBND ngày 25/6/2007  v/v phê duyệt Quy hoạch chi tiết Cụm công nghiệp Bình Minh - Cao Viên, huyện Thanh Oai. Quyết định 4758/QĐ-UBND ngày 20/7/2017 của UBND Thành phố Hà Nội về việc thành lập cụm công nghiệp</t>
  </si>
  <si>
    <t>Trung tâm Thương mại dịch vụ Hạ Đình</t>
  </si>
  <si>
    <t>Cty TNHH Thương mại hỗ trợ Kiến thiết miền núi</t>
  </si>
  <si>
    <t>Phường Hạ Đình</t>
  </si>
  <si>
    <t>Quận Thanh Xuân</t>
  </si>
  <si>
    <t>Tổng Cty ĐT&amp;PT nhà HN và liên danh</t>
  </si>
  <si>
    <t>Phường Nhân Chính</t>
  </si>
  <si>
    <t>13. Hoàng Mai</t>
  </si>
  <si>
    <t>14. Long Biên</t>
  </si>
  <si>
    <t>15. Mê Linh</t>
  </si>
  <si>
    <t>16. Mỹ Đức</t>
  </si>
  <si>
    <t>17. Nam Từ Liêm</t>
  </si>
  <si>
    <t>18. Phú Xuyên</t>
  </si>
  <si>
    <t>19. Phúc Thọ</t>
  </si>
  <si>
    <t>20. Quốc Oai</t>
  </si>
  <si>
    <t>21. Sóc Sơn</t>
  </si>
  <si>
    <t>22. Sơn Tây</t>
  </si>
  <si>
    <t>23. Tây Hồ</t>
  </si>
  <si>
    <t>24. Thạch Thất</t>
  </si>
  <si>
    <t>25. Thanh Oai</t>
  </si>
  <si>
    <t>26. Thanh Trì</t>
  </si>
  <si>
    <t>29. Ứng Hòa</t>
  </si>
  <si>
    <t>1a1</t>
  </si>
  <si>
    <t>(Kèm theo Tờ trình số       /TTr-UBND ngày   tháng   năm 2018 của UBND Thành phố)</t>
  </si>
  <si>
    <t>27. Thanh Xuân</t>
  </si>
  <si>
    <t>28. Thường Tín</t>
  </si>
  <si>
    <t>Ban QLDA ĐTXD CTGT TP Hà Nội</t>
  </si>
  <si>
    <t>Dự án đầu tư xây dựng công trình cầu Tri Lễ</t>
  </si>
  <si>
    <t>Quyết định số 5795/QĐ-UBND ngày 25/10/2018 của UBND thành phố Hà Nội phê duyệt dự án</t>
  </si>
  <si>
    <t>Dự án đầu tư xây dựng cầu Văn Quang</t>
  </si>
  <si>
    <t>Nghĩa Hương</t>
  </si>
  <si>
    <t>Xã Long Xuyên</t>
  </si>
  <si>
    <t>Xã Tam Hiệp</t>
  </si>
  <si>
    <t>Trung tâm văn hóa xã Tam Hiệp</t>
  </si>
  <si>
    <t>QĐ số 3583/QĐ-UBND ngày 03/10/2017 của UBDN huyện Phúc Thọ v/v phê duyệt chủ trương đầu tư. QĐ số 2807/QĐ-UBND ngày 30/10/2018 v/v phê duyệt dự án đầu tư. Văn bản 1153/UBND-QLĐT ngày 31/10/2017 v/v chấp thuận bản vẽ tổng mặt bằng</t>
  </si>
  <si>
    <t>Quyết định số 5642/QĐ-UBND ngày 22/10/2018 của UBND Thành phố phê duyệt dự án</t>
  </si>
  <si>
    <t>Mở rộng ngõ 191 - Minh Khai</t>
  </si>
  <si>
    <t>Ngõ 191 - Minh Khai</t>
  </si>
  <si>
    <t>Đường Nguyễn Đình Chiểu kéo dài</t>
  </si>
  <si>
    <t>Ao Mẫu Tư 1, Mẫu Tư 2, phường Trương Định</t>
  </si>
  <si>
    <t xml:space="preserve">Xây dựng tuyến đường quy hoạch 13,5m từ đường Nguyễn Văn Linh đến nga ba sông Cầu Bây </t>
  </si>
  <si>
    <t>Quyết định số 4410/QĐ/UBND ngày 26/10/2018 của UBND quận Long Biên phê duyệt báo cáo kinh tế kỹ thuật công trình</t>
  </si>
  <si>
    <t>Xây dựng trường mầm non tại ô QH A.7/NT2 phường Ngọc Lâm</t>
  </si>
  <si>
    <t>Xây dựng trường THCS tại ô quy hoạch A.4/THCS1, phường Ngọc Thụy</t>
  </si>
  <si>
    <t>GPMB, xây dựng sân chơi tổ 16 tại ao đầu ghi thuộc ô quy hoạch A.6/LX1 tổ 16</t>
  </si>
  <si>
    <t>Ban QLDA ĐTXD CT NN&amp;PTNT Thành phố</t>
  </si>
  <si>
    <t>Cẩm Đình, Phương Độ, Tam Thuần, Tích Giang</t>
  </si>
  <si>
    <t>Hồng Dương, Liên Châu, Dân Hòa, Tân Dân</t>
  </si>
  <si>
    <t>Tu bổ, tôn tạo chùa Duệ Tú</t>
  </si>
  <si>
    <t>Có</t>
  </si>
  <si>
    <t>BQLDA</t>
  </si>
  <si>
    <t>Chủ trường đầu tư</t>
  </si>
  <si>
    <t>chủ trương đầu tư</t>
  </si>
  <si>
    <t>II</t>
  </si>
  <si>
    <t>III</t>
  </si>
  <si>
    <t>Nhà văn hóa thôn Nội Đồng, xã Đại Thịnh</t>
  </si>
  <si>
    <t>UBND xã Đại Thịnh</t>
  </si>
  <si>
    <t>Bãi tập kết rác tổ dân phố: Điểm X1, tổ DP số 1; Điểm X2, tổ DP số 2; Điểm X3, tổ DP số 3; Điểm X4, tổ DP số 8; Điểm X5, tổ DP số 4.</t>
  </si>
  <si>
    <t>Tổng số</t>
  </si>
  <si>
    <t>(Kèm theo Nghị quyết số       /NQ-HĐND ngày  /12/2018 của HĐND Thành phố)</t>
  </si>
  <si>
    <t>QĐ số 5587/QĐ - UBND ngày 18/10/2018 của UBND TP V/v Phê duyệt điều chỉnh thời gian thực hiện dự án; QĐ số 6527/ QĐ-UBND ngày 30/10/2013 của UBND TP V/v phê duyệt dự án đầu tư  Cải tạo, nâng cấp trạm bơm Thanh Điềm, kiên cố hóa bờ kênh trục chính Thanh Điềm kết hợp làm đường giao thông</t>
  </si>
  <si>
    <t>Xây dựng hạ tầng kỹ thuật để đấu giá quyền sử dụng đất tại điểm X2 thôn Trung Hậu Đoài, xã Tiền Phong, huyện Mê Linh,</t>
  </si>
  <si>
    <t>Xây dựng HTKT để đấu giá QSD đất tại điểm X1, tổ dân phố số 2, thị trấn Chi Đông, huyện Mê Linh</t>
  </si>
  <si>
    <t>Xây dựng tuyến đường gom Bắc Thăng Long - Nội Bài, đoạn qua Khu công nghiệp Quang Minh I</t>
  </si>
  <si>
    <t>Xây dựng HTKT để đấu giá QSD đất tại điểm X1, thôn Yên Vinh, xã Thanh Lâm, huyện Mê Linh</t>
  </si>
  <si>
    <t>Xây dựng hạ tầng kỹ thuật khu đất phục vụ đấu giá QSD đất tại điểm X5, thôn Trung Hậu Đông, xã Tiền Phong, huyện Mê Linh</t>
  </si>
  <si>
    <t>Xây dựng hạ tầng kỹ thuật khu đất đấu giá QSD đất tại điểm X7, thôn Nại Châu, xã Chu Phan, huyện Mê Linh</t>
  </si>
  <si>
    <t>Xây dựng hạ tầng kỹ thuật để giao đất dịch vụ và kết hợp đấu giá QSD đất tại tổ dân phố số 3 (điểm QM-04) thị trấn Quang Minh, huyện Mê Linh</t>
  </si>
  <si>
    <t>Xây dựng hạ tầng kỹ thuật khu đất đấu giá QSD đất xen kẹt tại điểm X1, khu Giếng Chùa, tổ dân phố số 1, thị trấn Quang Minh, huyện Mê Linh</t>
  </si>
  <si>
    <t>Xây dựng hạ tầng kỹ thuật để đấu giá QSD đất tại khu Quán Chợ, thôn Bồng Mạc, xã Liên Mạc, huyện Mê Linh</t>
  </si>
  <si>
    <t>Nâng cấp, mở rộng và xây dựng bổ sung cơ sở vật chất trường tiểu học Quang Minh B, thị trấn Quang Minh</t>
  </si>
  <si>
    <t>Nhà văn hóa thôn Đại Bái, xã Đại Thịnh</t>
  </si>
  <si>
    <t>I</t>
  </si>
  <si>
    <t>Quyết định số 399a/QĐ-UBND ngày 03/02/2018 của UBND huyện Quốc Oai V/v phê duyệt chủ trương đầu tư công trình: Xây dựng hạ tầng kỹ thuật khu đất đấu giá QSD đất ở ĐG 07/2018, xã Tân Hòa, huyện Quốc Oai, thành phố Hà Nội; 4739/QĐ-UBND-QLĐT ngày 05/10/2018 của UBND huyện về việc phê duyệt báo cáo KTKT</t>
  </si>
  <si>
    <t>Xây dựng hạ tầng kỹ thuật khu đấu giá quyền sử dụng đất ở ĐG06 - Thị trấn Quốc Oai</t>
  </si>
  <si>
    <t>Quyết định số 2100a/QĐ-UBND ngày 18/5/2018 của UBND huyện Quốc oai về việc phê duyệt điều chỉnh dự án đầu tư xây dựng</t>
  </si>
  <si>
    <t>Quyết định số 4104/QĐ-UBND ngày 12/9/2018 của UBND huyện Quốc Oai v/v phê duyệt chủ trương đầu tư; Quyết định số 5055/QĐ-UBND ngày 25/10/2018 phê duyệt Báo cáo kinh tế kỹ thuật</t>
  </si>
  <si>
    <t>Xây dựng hạ tầng kỹ thuật khu Đất đấu giá quyền sử dụng đất ở ĐG06/2019 thôn Phú Mỹ, xã Ngọc Mỹ</t>
  </si>
  <si>
    <t>Quyết định số 4100/QĐ-UBND ngày 12/9/2018 của UBND huyện Quốc Oai v/v phê duyệt chủ trương đầu tư; Quyết định số 71/QĐ-UBND ngày 11/01/2019 phê duyệt dự án</t>
  </si>
  <si>
    <t>Xây dựng hạ tầng kỹ thuật khu Đất đấu giá quyền sử dụng đất ở ĐG08/2019 xã Sài Sơn</t>
  </si>
  <si>
    <t>Quyết định số 4102/QĐ-UBND ngày 12/9/2018 của UBND huyện Quốc Oai v/v phê duyệt chủ trương đầu tư; Quyết định số 72/QĐ-UBND ngày 11/01/2019 phê duyệt dự án</t>
  </si>
  <si>
    <t>Xây dựng hạ tầng kỹ thuật khu Đất đấu giá quyền sử dụng đất ở ĐG12/2019 xã Ngọc Liệp</t>
  </si>
  <si>
    <t>Ngọc Liệp</t>
  </si>
  <si>
    <t>Quyết định số 4107/QĐ-UBND ngày 12/9/2018 của UBND huyện Quốc Oai v/v phê duyệt chủ trương đầu tư; Quyết định số 73/QĐ-UBND ngày 11/01/2019 phê duyệt dự án</t>
  </si>
  <si>
    <t>Trường Mầm non Cấn Hữu (điểm trường thôn Đĩnh Tú và Thái Thượng Khê), xã Cấn Hữu</t>
  </si>
  <si>
    <t>Vốn thực hiện là 12,5 tỷ từ ngân sách Thành phố theo Quyết định số 2032/QĐ-UBND ngày 24/4/2019 của UBND thành phố Hà Nội V/v điều chỉnh và giao bổ sung kế hoạch đầu tư vốn ngân sách Thành phố năm 2019;
QĐ số 4962/QĐ-UBND ngày 23/10/2018 của UBND huyện phê duyệt báo cáo KTKT</t>
  </si>
  <si>
    <t>Vốn thực hiện là 10,5 tỷ từ ngân sách Thành phố theo Quyết định số 2032/QĐ-UBND ngày 24/4/2019 của UBND thành phố Hà Nội V/v điều chỉnh và giao bổ sung kế hoạch đầu tư vốn ngân sách Thành phố năm 2019
QĐ số 5089/QĐ-UBND ngày 29/10/2018 của UBND huyện phê duyệt báo cáo KTKT</t>
  </si>
  <si>
    <t xml:space="preserve">Trường tiểu học Cấn Hữu </t>
  </si>
  <si>
    <t>Vốn thực hiện là 15 tỷ từ ngân sách Thành phố theo Quyết định số 2032/QĐ-UBND ngày 24/4/2019 của UBND thành phố Hà Nội V/v điều chỉnh và giao bổ sung kế hoạch đầu tư vốn ngân sách Thành phố năm 2019;
QĐ số 5096/QĐ-UBND ngày 30/10/2018 của UBND huyện phê duyệt báo cáo nghiên cứu khả thi</t>
  </si>
  <si>
    <t>Đường trục phát triển các xã vùng bán sơn địa huyện Quốc Oai (tuyến ĐH09 Phú Cát-Hòa Thạch-Đông Yên)</t>
  </si>
  <si>
    <t>Phượng Cách</t>
  </si>
  <si>
    <t>Tân Phú</t>
  </si>
  <si>
    <t>Khu đô thị và dịch vụ phía Tây Quốc Oai (Khu đô thị Hà Nội Westgate)</t>
  </si>
  <si>
    <t>OCT+TMD</t>
  </si>
  <si>
    <t>Công ty TNHH Liên Doanh Hà Nội WESTGATE</t>
  </si>
  <si>
    <t>Quyết đinh 5807/QĐ-UBND ngày 22/8/2017 của UBND thành phố Hà Nội về việc phê duyệt đồ án điều chỉnh quy hoạch chi tiết tỷ lệ 1/500 khu đô thị và dịch vụ phía tây Quốc Oai; Quyết định số 841/QĐ-UBND ngày 19/2/2019 của UBND thành phố Hà Nội về việc điều chỉnh chủ trươngđầu tư dự án.</t>
  </si>
  <si>
    <t>Xây dựng hạ tầng kỹ thuật khu đất đấu giá quyền sử dụng đất ở ĐG24 thôn Yên Nội, xã Đồng Quang</t>
  </si>
  <si>
    <t>Xây dựng hạ tầng kỹ thuật khu đất đấu giá quyền sử dụng đất ở ĐG25 thôn Yên Nội, xã Đồng Quang</t>
  </si>
  <si>
    <t>Xây dựng hạ tầng kỹ thuật khu đất đấu giá quyền sử dụng đất ở ĐG26 thôn Đồng Lư, xã Đồng Quang</t>
  </si>
  <si>
    <t>Ban Quản lý dự án huyện</t>
  </si>
  <si>
    <t>Yên Sơn</t>
  </si>
  <si>
    <t>Nâng cấp cải tạo nhà văn hoá thôn 3, thôn 4 xã Thạch Thán</t>
  </si>
  <si>
    <t>Quyết định số 4941/QĐ-UBND ngày 22/10/2018 của UBND huyện Quốc Oai về việc phê duyệt báo cáo kinh tế kỹ thuật</t>
  </si>
  <si>
    <t>Cụm công nghiệp làng nghề Tân Hòa</t>
  </si>
  <si>
    <t>Cty CP tập đoàn Minh Dương</t>
  </si>
  <si>
    <t>Cụm công nghiệp làng nghề Ngọc Mỹ - Thạch Thán</t>
  </si>
  <si>
    <t>Công ty cổ phần DSG</t>
  </si>
  <si>
    <t>Liệp Tuyết</t>
  </si>
  <si>
    <t>Quyết định số 5562/QĐ-UBND ngày 14/11/2012 của UBND Thành phố phê duyệt dự án đầu tư; Quyết định số 2693/QĐ-UBND ngày 03/10/2018 của UBND huyện Thanh Oai phê duyệt báo cáo kỹ thuật</t>
  </si>
  <si>
    <t>Công văn số 279/HĐND-KTNS ngày 31/5/2018 của HĐND thành phố Hà Nội về việc chủ trương đầu tư dự án; Quyết định số 5746/QĐ-UBND ngày 25/20/2018 của UBND TP Hà Nội về việc phê duyệt dự án; Quyết định số 144/QĐ-SGTVT ngày 20/2/2019 của UBND TP Hà Nội về việc phê duyệt Thiết kế bản vẽ thi công</t>
  </si>
  <si>
    <t>Đường Bình Minh-Mỹ Hưng (giai đoạn 2)</t>
  </si>
  <si>
    <t>Quyết định số 2382/QĐ-UBND ngày 28/8/2018 của UBND huyện phê duyệt chủ trương đầu tư; Quyết đính số 2997/QĐ-UBND ngày 29/10/2018 của UBND huyện phê duyệt Báo cáo nghiên cứu khả thi dự án đầu tư xây dựng; Quyết định số 3836/QĐ-UBND ngày 28/12/2018 của UBND huyện phê duyệt Thiết kế bản vẽ thi công và dự toán xây dựng</t>
  </si>
  <si>
    <t>Nâng cấp, cải tạo đường liên xã Thanh Cao - Cao Viên</t>
  </si>
  <si>
    <t>Thanh Cao; Cao Viên</t>
  </si>
  <si>
    <t>Mở rộng cụm công nghiệp Thanh Thùy (giai đoạn 2)</t>
  </si>
  <si>
    <t xml:space="preserve">Trường Tiểu học xã Dân Hòa </t>
  </si>
  <si>
    <t>Cầu Đìa Muỗi</t>
  </si>
  <si>
    <t>Đường 21B từ Phương Trung đi Đỗ Động</t>
  </si>
  <si>
    <t>Phương Trung - Đỗ Động</t>
  </si>
  <si>
    <t>Quyết định số 1582/QĐ-UBND ngày 01/7/2019 của UBND huyện Thanh Oai về việc điều chỉnh, bổ sung, phân bổ chi tiết kế hoạch đầu tư công năm 2019; Quyết định số 478/QĐ-UBND ngày 28/02/2018 của UBND huyện Phê duyệt thiết kế bản vẽ thi công - Dự toán xây dựng</t>
  </si>
  <si>
    <t>Đường Quốc Lộ 21B- Tân Ước (giai đoạn 2)</t>
  </si>
  <si>
    <t>Dân Hòa, Tân Ước</t>
  </si>
  <si>
    <t>Quyết định số 1582/QĐ-UBND ngày 01/7/2019 của UBND huyện Thanh Oai về việc điều chỉnh, bổ sung, phân bổ chi tiết kế hoạch đầu tư công năm 2019; Quyết định số 364/QĐ-UBND ngày 09/02/2018 của UBND huyện Phê duyệt thiết kế bản vẽ thi công - Dự toán xây dựng</t>
  </si>
  <si>
    <t>Yên Hòa, Dịch Vọng Hậu</t>
  </si>
  <si>
    <t>UBND phường Cầu Dền</t>
  </si>
  <si>
    <t>29,31,33,35 Trần Bình Trọng, phường Nguyễn Du</t>
  </si>
  <si>
    <t>Xây dựng trường Trung học cơ sở</t>
  </si>
  <si>
    <t>Công ty TMDVKS Tân Hoàng Minh 
(Bãi đỗ tĩnh dọc phía Nam đường Đại Cồ Việt)</t>
  </si>
  <si>
    <t>Khu liên cơ quan Vân Hồ</t>
  </si>
  <si>
    <t>Ban QLDA ĐTXD công trình dân dụng và công nghiệp thành phố Hà Nội</t>
  </si>
  <si>
    <t>Xây dựng công trình hạ tầng phục vụ di chuyển chợ Đồng Tâm để GPMB thực hiện dự án Vành Đai II</t>
  </si>
  <si>
    <t xml:space="preserve">Kết nối đường qua công ty xe bus với dự án 423 Minh Khai.  </t>
  </si>
  <si>
    <t>Công ty CP đầu tư phát triển hạ tầng và đô thị Vĩnh Hưng</t>
  </si>
  <si>
    <t>UBND phường Đồng Nhân</t>
  </si>
  <si>
    <t>Ngõ 8 - Hương Viên - Phường Đồng Nhân</t>
  </si>
  <si>
    <t>Liên danh Công ty CP Him Lam Thủ đô và công ty CP BIC Việt Nam</t>
  </si>
  <si>
    <t xml:space="preserve">Quyết định chủ trương đầu tư số 1998/QĐ-UBND ngày 29/3/2017 của UBND Thành phố quyết định chủ trương đầu tư;  Văn bản số 5446/QHKT-P2  ngày 6/9/2018 của Sở QHKT Hà Nội </t>
  </si>
  <si>
    <t>Quyết định 4720/QĐ-BCT ngày 02/12/2016 V/v quy hoạch phát triển lưới điện Hà Nội 2016 - 2025 có xét đến 2035; Văn bản 1199/HANOI DPMB - KTGS ngày13/9/2018 V/v đăng ký kế hoạch sử dụng đất năm 2019 đối với các công trình, dự án có thu hồi đất trên địa bàn quận Long Biên</t>
  </si>
  <si>
    <t>Giang Biên, Việt Hưng</t>
  </si>
  <si>
    <t>Văn bản số 7180/QHKT-HTKT ngày 20/10/2017 của Sở QHKT về việc chấp thuận hướng tuyến đường dây 110KV;  Văn bản số 1997/ HANOI PMB-X09.2 ngày 10/8/2018 của BQL dự án lưới điện Hà Nội đăng ký KH SDĐ năm 2019</t>
  </si>
  <si>
    <t>Xây dựng Trường THPT chất lượng cao Mùa Xuân (SPRING SHCOOL)</t>
  </si>
  <si>
    <t>Công ty cổ phần tập đoàn SSG</t>
  </si>
  <si>
    <t>Quyết định số 1114/QĐ-UBND ngày 17/4/2012 của UBND quận Long Biên phê duyệt kết quả lựa chọn nhà đầu tư; Văn bản số 964/QHKT-TMB-PAKT(P3) ngày 04/3/2016 của Sở quy hoạch - kiến trúc chấp thuận bản vẽ tổng mặt bằng và phương án kiến trúc công trình</t>
  </si>
  <si>
    <t>QĐ số 4851/QĐ-UBND ngày 25/10/2012 của UBND TP Hà Nội phê duyệt dự án, số 565/QĐ-TLST ngày 23/10/2013 phê duyệt TKBVTC-TDT, QĐ số 5231/QĐ-UBND ngày 02/10/2018 của UBND TP Hà Nội phê duyệt điều chỉnh dự án Cải tạo nâng cấp hệ thống kênh tiêu trạm bơm Phú Thụ</t>
  </si>
  <si>
    <t xml:space="preserve">QĐ số 1452 ngày 28/3/2019 của UBND TPHN về phê duyệt chủ trương đầu tư dự án xây mới trạm bơm Cẩm Đình, Phương Độ, Thuấn Trung và Đồng Tụi </t>
  </si>
  <si>
    <t xml:space="preserve">Xây dựng trang trại chăn nôi bò sinh sản và bò thịt ứng dụng công nghệ cao Dương Hạ (đã được bổ sung trong Nghị quyết 10/NQ-HĐND)
</t>
  </si>
  <si>
    <t>xã Ngọc Tảo</t>
  </si>
  <si>
    <t>Xã Phương Độ</t>
  </si>
  <si>
    <t>Nhà văn hóa - khu thể thao thôn Mỹ Giang</t>
  </si>
  <si>
    <t>QĐ số 2655/HĐND ngày 17/10/2018 của HĐND Huyện Phúc Thọ phê duyệt Chủ trương; QĐ số 2868/QĐ-UBND ngày 31/10/2018 của UBND huyện Phúc Thọ phê duyệt dự án; VB số 1191/UBND-QLĐT ngày 31/10/2018 vv chấp thuận Tổng mặt bằng</t>
  </si>
  <si>
    <t>Nhà văn hóa - khu thể thao thôn Điền Hòa Cát</t>
  </si>
  <si>
    <t>QĐ số 2654/QĐ-UBND ngày 17/10/2018 của UBND Huyện Phúc Thọ phê duyệt Chủ trương; QĐ số 2850/QĐ-UBND ngày 31/10/2018 của UBND huyện Phúc Thọ phê duyệt dự án; VB số 1194/UBND-QLĐT ngày 31/10/2018 vv chấp thuận Tổng mặt bằng</t>
  </si>
  <si>
    <t>Nhà văn hóa – khu thể thao thôn Thượng Hiệp</t>
  </si>
  <si>
    <t>QĐ số 2656/QĐ-UBND ngày 17/10/2018 của UBND Huyện Phúc Thọ phê duyệt Chủ trương; QĐ số 2860/QĐ-UBND ngày 31/10/2018 của UBND huyện Phúc Thọ phê duyệt dự án</t>
  </si>
  <si>
    <t>Trường mầm non Phương Độ</t>
  </si>
  <si>
    <t>Quyết định số 4898/QĐ-UBND ngày 14/12/2017 của UBND huyện Phúc Thọ về phê duyệt chủ trương đầu tư; Quyết định số 1002/QĐ-UBND ngày 04/6/2019 của huyện Phúc Thọ về phê duyệt dự án</t>
  </si>
  <si>
    <t>Xã Phúc Hòa</t>
  </si>
  <si>
    <t>Xã Hiệp Thuận</t>
  </si>
  <si>
    <t>Nâng cấp mở rộng tuyến đường tỉnh lộ 421, đoạn qua địa phận huyện Phúc Thọ</t>
  </si>
  <si>
    <t>Đường nối Phúc Hòa - Long Xuyên đi Bảo Lộc</t>
  </si>
  <si>
    <t>QĐ số 2756/QĐ-UBND ngày 29/8/2017 của UBND huyện Phúc Thọ về phê duyệt chủ trương đầu tư; QĐ số 3842/QĐ-UBND ngày 27/10/2017 của UBND huyện Phúc Thọ về phê duyệt báo cáo KTKT</t>
  </si>
  <si>
    <t>GPMB và san nền sơ bộ Khu đô thị Tây Nam Kim Giang I</t>
  </si>
  <si>
    <t>UBND quận Thanh Xuân</t>
  </si>
  <si>
    <t>Đầu tư xây dựng hạ tầng KT xung quanh Hồ Rẻ Quạt</t>
  </si>
  <si>
    <t>Phường Hạ Đình, Thanh Xuân Trung</t>
  </si>
  <si>
    <t>Phường Thanh Xuân Trung</t>
  </si>
  <si>
    <t>Đầu tư xây dựng theo quy hoạch tuyến phố Lê Văn Thiêm</t>
  </si>
  <si>
    <t>Các phường  Nhân Chính, Thanh Xuân Trung</t>
  </si>
  <si>
    <t>Phường Phương Liệt</t>
  </si>
  <si>
    <t>Công trình GPMB các thửa đất siêu mỏng, siêu méo</t>
  </si>
  <si>
    <t>CCC</t>
  </si>
  <si>
    <t xml:space="preserve">Phường Thanh Xuân Trung </t>
  </si>
  <si>
    <t>Phường Hạ Đình, Thanh Xuân Nam</t>
  </si>
  <si>
    <t>Phường Thượng Đình</t>
  </si>
  <si>
    <t>Nhà tang lễ quận Thanh Xuân</t>
  </si>
  <si>
    <t>Công ty cổ phần Hồn Đất Việt</t>
  </si>
  <si>
    <t>Phường Khương Đình</t>
  </si>
  <si>
    <t>- Văn bản chấp thuận TMB và PAKT số 2700/QHKT-TMB-PAKT (P2) ngày 24/5/2016 của Sở QHKT.
- Quyết định chủ trương đầu tư số 5634/QĐ-UBND ngày 16/8/2017 của UBND TP.</t>
  </si>
  <si>
    <t>Khu chức năng đô thị tại 233, 233B và 235 Nguyễn Trãi</t>
  </si>
  <si>
    <t>Công ty CP BĐS Xavinco và liên danh</t>
  </si>
  <si>
    <t>- Thông báo 104-TB-TU ngày 12/4/2016 của Thành ủy HN về kết luận của Ban Thường vụ TU về chủ trương ĐT DA.
- Quyết định chủ trương đầu tư DA số 1962/QĐ-UBND ngày 22/4/2016 của UBND TP.</t>
  </si>
  <si>
    <t>Dự án Đầu tư xây dựng hạ tầng kỹ thuật, công trình quân sự của Quân chủng PK-KQ theo hình thức hợp đồng BT</t>
  </si>
  <si>
    <t>Công ty Cổ phần Him Lam thủ đô và Liên danh</t>
  </si>
  <si>
    <t>Phường Khương Mai</t>
  </si>
  <si>
    <t>Mở rộng Trạm biến áp 110kV Thượng Đình - E1.5</t>
  </si>
  <si>
    <t>Tổng Công ty Điện lực TP Hà Nội</t>
  </si>
  <si>
    <t>Quyết định 4720/QĐ-BCT ngày 02/12/2016 V/v quy hoạch phát triển lưới điện Hà Nội 2016 - 2025 có xét đến 2035.</t>
  </si>
  <si>
    <t>- Quyết định 2076/QĐ-UBND của UBND quận TX về việc phê duyệt điều chỉnh quy mô đầu tư dự án. 
- Thông báo 489/TB-UBND của UBND quận TX về việc thu hồi 9736,6 m2 đất thuộc ph.Hạ Đình để thực hiện dự án.
- Văn bản số 9063/UBND-TNMT ngày 18/12/2015 của UBND TP về việc tiếp tục thực hiện GPMB dự án.
- Văn bản số 4057/VP-ĐT ngày 09/5/2017 của Văn phòng UBND TP về việc thực hiện thu hồi đất, GPMB dự án.
- Quyết định 1551/QĐ-UBND ngày 30/5/2019 phê duyệt điều chỉnh thời gian thực hiện.</t>
  </si>
  <si>
    <t>Thanh Liệt</t>
  </si>
  <si>
    <t>UBND huyện Thanh Trì</t>
  </si>
  <si>
    <t xml:space="preserve">UBND huyện Thanh Trì   </t>
  </si>
  <si>
    <t>Hữu Hòa</t>
  </si>
  <si>
    <t>Liên Ninh</t>
  </si>
  <si>
    <t>Tân Triều</t>
  </si>
  <si>
    <t>Tứ Hiệp</t>
  </si>
  <si>
    <t>Ngũ Hiệp</t>
  </si>
  <si>
    <t>Đường liên xã Tả Thanh Oai - Đại áng - Liên Ninh</t>
  </si>
  <si>
    <t>Tả Thanh Oai, Đại Áng, Liên Ninh, Ngọc Hồi, Khánh Hà</t>
  </si>
  <si>
    <t>Thị trấn Văn Điển</t>
  </si>
  <si>
    <t>Cải tạo, nâng cấp tuyến đường từ cầu Hữu Hòa đến hết địa phận huyện Thanh Trì (giáp địa phận phường Kiến Hưng, quận Hà Đông)</t>
  </si>
  <si>
    <t>Xã Hữu Hòa</t>
  </si>
  <si>
    <t>Xây mới trường Mầm non Tả Thanh Oai A (cơ sở 2), huyện Thanh Trì</t>
  </si>
  <si>
    <t>Công ty cổ phần Bitexco</t>
  </si>
  <si>
    <t>Thanh Liệt và Tân Triều</t>
  </si>
  <si>
    <t xml:space="preserve">GPMB nút giao tuyến số 1 dự án Đường giao thông bao quanh Khu tưởng niệm danh nhân Chu Văn An và đường 70 </t>
  </si>
  <si>
    <t>Cty cổ phần Bitexco</t>
  </si>
  <si>
    <t>Xã Tân Triều</t>
  </si>
  <si>
    <t>Điểm đỗ xe kết hợp trồng cây xanh Đại Kim</t>
  </si>
  <si>
    <t>Công ty TNHH MTV khai thác điểm đỗ xe Hà Nội</t>
  </si>
  <si>
    <t>Tuyến đường kết nối Cụm sản xuất làng nghề tập trung xã Tân Triều với đường bao quanh khu tưởng niệm danh nhân Chu Văn An</t>
  </si>
  <si>
    <t>Tân Triều, Thanh liệt</t>
  </si>
  <si>
    <t>Khu nhà ở gia đình quân đội và tuyến đường nối phố Linh Đường với đường Tựu Liệt</t>
  </si>
  <si>
    <t>ODT+ DGT</t>
  </si>
  <si>
    <t>Tổng Công ty đầu tư phát triển Nhà và Đô thị Bộ Quốc Phòng.</t>
  </si>
  <si>
    <t>Tam Hiệp, Văn Điển</t>
  </si>
  <si>
    <t>Mở rộng đất giai đoạn I Trường Đại học Sư phạm Nghệ thuật Trung Ương</t>
  </si>
  <si>
    <t xml:space="preserve">Thanh Liệt  </t>
  </si>
  <si>
    <t>Trường Đại học Công nghệ GTVT</t>
  </si>
  <si>
    <t>Cầu Thanh Liệt</t>
  </si>
  <si>
    <t>Trung tâm thương mại Hạ Đình</t>
  </si>
  <si>
    <t>Công ty TNHH thương mại hỗ trợ kiến thiết Miền Núi</t>
  </si>
  <si>
    <t>Trụ sở UBND xã Tam Hiệp</t>
  </si>
  <si>
    <t>Trụ sở UBND xã Hữu Hòa</t>
  </si>
  <si>
    <t>các xã</t>
  </si>
  <si>
    <t>Phường La Khê</t>
  </si>
  <si>
    <t>Dự án Cải thiện hệ thống tiêu nước khu vực phía Tây thành phố Hà Nội (Trạm bơm tiêu Yên Nghĩa)</t>
  </si>
  <si>
    <t>Ban duy tu các công trình nông nghiệp và phát triển nông thôn</t>
  </si>
  <si>
    <t xml:space="preserve">Quyết định số 1834/QĐ-UBND ngày 23/2/2013 của UBND TP Hà Nội về việc phê duyệt dự án cải thiện hệ thống tiêu nước khu vực phía tây TP Hà Nội; VB 1855/QHKT-TMB-P7-P5 ngày 15/5/2015 của Sở Quy hoạch kiến trúc v/v chấp thuận bản vẽ tổng mặt bằng. 
</t>
  </si>
  <si>
    <t>CNN</t>
  </si>
  <si>
    <t>Đồng Tháp</t>
  </si>
  <si>
    <t>Thị trấn Phùng</t>
  </si>
  <si>
    <t>UBND xã Liên Hồng</t>
  </si>
  <si>
    <t>Liên Hồng</t>
  </si>
  <si>
    <t>UBND huyện Đan Phượng</t>
  </si>
  <si>
    <t>Tân Lập</t>
  </si>
  <si>
    <t>Hạ Mỗ</t>
  </si>
  <si>
    <t>Phương Đình</t>
  </si>
  <si>
    <t>NDT</t>
  </si>
  <si>
    <t>Thượng Mỗ</t>
  </si>
  <si>
    <t>UBND xã Đan Phượng</t>
  </si>
  <si>
    <t>Song Phượng</t>
  </si>
  <si>
    <t>Đường từ Quán Đoài Khê đến đường N12</t>
  </si>
  <si>
    <t>Quyết định số 1683/QĐ-UBND ngày 20/4/2018 của UBND huyện Đan Phượng về việc phê duyệt chủ trương đầu tư dự án Mở đường từ Quán Đoài Khê đến đường N12; Quyết định số 2445/QĐ-UBND ngày 01/6/2018 của UBND huyện Đan Phượng về việc phê duyệt Báo cáo kinh tế kỹ thuật công trình: Mở đường từ Quán Đoài Khê đến đường N12</t>
  </si>
  <si>
    <t>Tân Hội</t>
  </si>
  <si>
    <t>Liên Trung</t>
  </si>
  <si>
    <t>Nhà lưu giữ tro cốt xã Hạ Mỗ (giai đoạn 1); Hạng mục: Làm đường giao thông, rãnh thoát nước, cổng, tường rào</t>
  </si>
  <si>
    <t>UBND xã Hạ Mỗ</t>
  </si>
  <si>
    <t>Quyết định số 4392a/QĐ-UBND ngày 12/10/2018 của UBND huyện Đan Phượng về việc phê duyệt chủ trương đầu tư dự án: Nhà lưu giữ tro cốt xã Hạ Mỗ (giai đoạn 1); Hạng mục: Làm đường giao thông, rãnh thoát nước, cổng, tường rào; Quyết định ố 4710/QĐ-UBND ngày 30/10/2018 của UBND huyện  Đan Phợng về việc phê duyệt Báo cáo kinh tế kỹ thuật công trình: Nhà lưu giữ tro cốt xã Hạ Mỗ (giai đoạn 1); hạng ục: Làm đường giao thông, rãnh thoát nước, cổng, tường rào</t>
  </si>
  <si>
    <t>Hồng Hà</t>
  </si>
  <si>
    <t>Trung Châu</t>
  </si>
  <si>
    <t>Khu chức năng đô thị tại xã Tân Hội, xã Liên Trung, xã Tân Lập, xã Liên Hà, huyện Đan Phượng - Green City</t>
  </si>
  <si>
    <t>KDT</t>
  </si>
  <si>
    <t>Tập đoàn Vingroup - Công ty CP</t>
  </si>
  <si>
    <t>Tân Hội; Liên Trung; Tân Lập; Liên Hà</t>
  </si>
  <si>
    <t>Quyết định số 6746/QĐ-UBND ngày 08/12/2015 của UBND Thành phố về việc phê duyệt Quy hoạch chi tiết tỷ lệ 1/500 Khu chức năng đô thị - Green City tại huyện Đan Phượng; Quyết định chủ trương đầu tư số 3832/QĐ-UBND ngày 24/6/2017 của UBND Thành phố</t>
  </si>
  <si>
    <t>Công ty CP Nước mặt sông Hồng</t>
  </si>
  <si>
    <t>Liên Hồng, Liên Hà</t>
  </si>
  <si>
    <t>Khu Đô thị Nhịp sống mới - NewStyle City thuộc khu Đô thị mới Tây Nam xã Tân Lập</t>
  </si>
  <si>
    <t>Công ty cổ phần Đầu tư DIA và công ty cổ phần tư vấn đầu tư thương mại Tân Cương</t>
  </si>
  <si>
    <t>Tân Hội; Tân Lập</t>
  </si>
  <si>
    <t>Quyết định số 984/QĐ-UBND ngày 02/3/2018 của UBND Thành phố phê duyệt chủ trương đầu tư dự án Khu Đô thị Nhịp sống mới - New Style thuộc Dự án khu đô thị mới Tây Nam xã Tân Lập</t>
  </si>
  <si>
    <t>Trạm thu nhà máy nước mặt sông Hồng</t>
  </si>
  <si>
    <t>Liên Hà</t>
  </si>
  <si>
    <t>Đường nhánh N13 (điểm đầu tư cầu Song Phượng, điểm cuối giáp xã Minh Khai, huyện Hoài Đức)</t>
  </si>
  <si>
    <t>Quyết định số 7576/QĐ-UBND ngày 27/10/2017 của UBND huyện Đan Phượng về việc phê duyệt chủ trương đầu tư dự án Đường nhánh N13 (điểm đầu từ cầu Song Phượng, điểm cuối giáp xã Minh Khai, huyện Hoài Đức); Quyết định số 2393/QĐ-UBND ngày 30/5/2018 của UBND huyện Đan Phượng về việc phê duyệt dự án đầu tư xây dựng công trình: Đường nhánh N13 (điểm đầu tư cầu Song Phượng, điểm cuối giáp xã Minh Khai, huyện Hoài Đức)</t>
  </si>
  <si>
    <t>Trường THCS Thọ Xuân, hạng mục: San nền, kè đá, cổng, tường rào</t>
  </si>
  <si>
    <t>Thọ Xuân</t>
  </si>
  <si>
    <t>Quyết định số 2756/QĐ-UBND ngày 19/6/2018 của UBND huyện Đan Phượng về việc phê duyệt chủ trương đầu tư dự án: Trường THCS Thọ Xuân; hạng mục: San nền, kè đá, cổng, tường rào; Quyết định số 4647/QĐ-UBND ngày 29/10/2018 của UBND huyện Đan Phượng về việc phê duyệt Báo cáo kinh tế kỹ thuật công trình: Trường THCS Thọ Xuân; hạng mục: San nền, kè đá, cổng, tường rào</t>
  </si>
  <si>
    <t>Ban QLDA đầu tư xây dựng huyện Đan Phượng</t>
  </si>
  <si>
    <t>Quyết định số 4613a/QĐ-UBND ngày 26/10/2018 của UBND huyện Đan Phượng về việc phê duyệt chủ trương đầu tư dự án: Trung tâm bồi dưỡng chính trị huyện; hạng mục: Nhà hội trường, các phòng chức năng và các hạng mục phụ trợ; Quyết định số 2534/QĐ-UBND ngày 15/5/2019 của UBND huyện Đan Phượng về việc phê duyệt Báo cáo kinh tế kỹ thuật công trình: Trung tâm bồi dưỡng chính trị huện; hạng mục: Nhà hội trường, các phòng chức năng và các hạng mục phụ trợ</t>
  </si>
  <si>
    <t>Dự án Tổ hợp Sơn Hà</t>
  </si>
  <si>
    <t>Công ty cổ phần Y tế Đức Hạnh</t>
  </si>
  <si>
    <t>Quyết định số 428/QĐ-TTG ngày 18/3/2016; Văn bản số 4089/QHKT-P7 ngày 27/06/2017 của Sở quy hoạch kiến trúc Hà Nội; Văn bản số 6942/VP-ĐT ngày 24/7/2017 của Văn phòng UBND thành phố Hà nội về việc đăng ký kế hoạch sử dụng đất năm 2018 và thực hiện GPMB dự án;Quyết định số 1540/QĐ-EVNNPT ngày 14/7/2017 của Tổng công ty truyền tải điện Quốc gia về việc phê duyệt đề cương nhiệm vụ thiết kế và dự toán chi phí khảo sát, lập báo cáo nghiên cứu khả thi đầu tư xây dựng dự án</t>
  </si>
  <si>
    <t>TTPTQĐ</t>
  </si>
  <si>
    <t>Phường Phúc La</t>
  </si>
  <si>
    <t>UBND Phường Phúc La</t>
  </si>
  <si>
    <t>Tu bổ, cải tạo xây dựng Thiền Viện Sùng Phúc (chùa Xuân Đỗ Thượng) tại phường Cự Khối</t>
  </si>
  <si>
    <t>Thiền Viện Sùng Phúc</t>
  </si>
  <si>
    <t>Thông báo kết luận số 1070-TB/TU ngày 17/11/2017 của Thành Ủy Hà Nội; Quyết định điều chỉnh cục bộ quy hoạch số 05/QĐ-UBND ngày 02/01/2018 của UBND thành phố)</t>
  </si>
  <si>
    <t>IV</t>
  </si>
  <si>
    <t>Chuyển tiếp</t>
  </si>
  <si>
    <t>(Kèm theo Tờ trình số         /TTr-STNMT-CCQLĐĐ ngày    tháng    năm 2019 của Sở Tài nguyên và Môi trường)</t>
  </si>
  <si>
    <t>Đơn vị, tổ chức đăng ký</t>
  </si>
  <si>
    <t>1b NQ11 va 2b NQ10 Chuyển tiếp</t>
  </si>
  <si>
    <t xml:space="preserve">tổng cũ của 1b </t>
  </si>
  <si>
    <t>Tổng cũ của 2b</t>
  </si>
  <si>
    <t>Tổng cũ của 1b và 2b</t>
  </si>
  <si>
    <t>1a QN11 và 2a NQ10 chuyển tiếp</t>
  </si>
  <si>
    <t>Loại bỏ</t>
  </si>
  <si>
    <t>1b và 2b cu</t>
  </si>
  <si>
    <t>1b mới</t>
  </si>
  <si>
    <t>2 mới</t>
  </si>
  <si>
    <t>Tổng 1b và 2b đề nghị chuyển tiếp ban đầu</t>
  </si>
  <si>
    <t>Đại diện</t>
  </si>
  <si>
    <t>Chức vụ</t>
  </si>
  <si>
    <t>Ghi Chú</t>
  </si>
  <si>
    <t>DANH SÁCH CÁC ĐƠN VỊ DỰ HỌP</t>
  </si>
  <si>
    <t>Ban quản lý dự án ĐTXD</t>
  </si>
  <si>
    <t>Quyết định số chủ trương số 5611/QĐ-UBND ngày 24/10/2015 của UBND thành phố Hà Nội; văn bản chấp thuận QHTMB trạm thu của Sở Quy hoạch kiến trúc năm 2019</t>
  </si>
  <si>
    <t>Quyết định số 4477/QĐ-UBND ngày 30/10/2018 của UBND quận Long Biên về việc phê duyệt báo cáo KTKT; Quyết định bố trí kinh phí thực hiện năm 2019 số 6568/QĐ-UBND ngày 18/12/2018 của quận Long Biên, Đã cắm mốc GPMB</t>
  </si>
  <si>
    <t>Quyết định số 4486/QĐ-UBND ngày 30/10/2018 của UBND quận Long Biên về việc phê duyệt BCKTKT;  Quyết định bố trí kinh phí thực hiện năm 2019 số 6568/QĐ-UBND ngày 18/12/2018 của quận Long Biên; Đã cắm mốc GPMB</t>
  </si>
  <si>
    <t>Quyết định số 4489/QĐ-UBND ngày 30/10/2018 của UBND quận Long Biên về việc phê duyệt BCKTKT;  Quyết định bố trí kinh phí thực hiện năm 2019 số 6568/QĐ-UBND ngày 18/12/2018 của quận Long Biên; Đã cắm mốc GPMB</t>
  </si>
  <si>
    <t>QĐ số 3383/QĐ - UBND ngày 24/12/2018 của UBND huyện V/v phê duyệt địa điểm QHTMB TL 1/500; QĐ số 3446/QĐ - UBND ngày 28/12/2018 của UBND huyện Mê Linh V/v Phê duyệt dự án; VB 231/HĐND - VP ngày 12/9/2018 V/v  phê duyệt chủ trương DA; TB số 444/TB - UBND ngày 24/12/2018 KL của tập thể lan đạo UBND huyện Mê Linh về địa điểm QHTMB TL 1/500; VB số 3198/QHKT-P2 ngày 04/06/2018 của Sở Quy hoạch Kiến trúc về địa điểm xây dựng</t>
  </si>
  <si>
    <t>QĐ số 4170/QĐ - UBND ngày 31/10/2019 của UBND huyện Mê Linh V/v Phê duyệt báo cáo Kinh tế kỹ thuật  công trình Nhà văn hóa thôn Thượng; QĐ số 2589/QĐ - UBND ngày 23/10/2018 của UBND huyện Mê Linh V/v phê duyệt chủ trương đầu tư dự án.</t>
  </si>
  <si>
    <t>QĐ số 4141/QĐ - UBND ngày 31/10/2019 của UBND huyện Mê Linh V/v Phê duyệt báo cáo Kinh tế kỹ thuật  công trình Nhà văn hóa thôn Nội Đồng; QĐ số 3582/QĐ - UBND ngày 09/10/2019 V/v Phê duyệt chủ trương dự án: Nhà văn hóa thôn Nội Đồng, xã Đại Thịnh, huyện Mê Linh</t>
  </si>
  <si>
    <t>Nhà văn hoá thôn Thượng, xã Đại Thịnh, huyện Mê Linh</t>
  </si>
  <si>
    <t>QĐ số 4174/QĐ - UBND ngày 31/10/2019 của UBND huyện Mê Linh V/v Phê duyệt báo cáo Kinh tế kỹ thuật  công trình Nhà văn hóa thôn thượng; QĐ số 2995/QĐ - UBND ngày 13/11/2018 của UBND huyện Mê Linh V/v phê duyệt  chủ trương đầu tư DA; QĐ số 1133/QĐ – UBND ngày 05/02/2015 của UBND H. Mê Linh V/v cho phép thực hiện chuẩn bị đầu tư công trình; QĐ số 5505/QĐ-UBND ngày 10/11/2015 của UBND H.Mê Linh v/v phê duyệt địa điểm và QH tổng mặt bằng chi tiết TL 1/500 dự án NVH T.Thượng, X.Đại Thịnh.</t>
  </si>
  <si>
    <t>X.Thạch Đà</t>
  </si>
  <si>
    <t>Khu nhà ở Làng Hoa Tiền Phong</t>
  </si>
  <si>
    <t>Công ty cổ phần đầu tư bất động sản Prime Land</t>
  </si>
  <si>
    <t>Dự án đầu tư cải tạo nâng cấp tỉnh lộ 417 từ Km8+100 đến Km16+600, huyện Phúc Thọ</t>
  </si>
  <si>
    <t>Cẩm Đình, Vân Phúc, Vân Nam, Hát Môn, Xuân Phú</t>
  </si>
  <si>
    <t>Xây dựng hạ tầng kỹ thuật khu đất đấu giá quyền sử dụng đất ở ĐG31 thôn Yên Quán, xã Tân  Phú</t>
  </si>
  <si>
    <t>Xây dựng hạ tầng kỹ thuật khu đất đấu giá quyền sử dụng đất Gốc Sữa xã Phú Cát</t>
  </si>
  <si>
    <t>Xã Phú Cát</t>
  </si>
  <si>
    <t>Xây dựng hạ tầng kỹ thuật khung khu trung tâm tái định cư Vai Réo, xã Phú Cát</t>
  </si>
  <si>
    <t>Xây dựng hạ tầng kỹ thuật khu Đất đấu giá quyền sử dụng đất ở ĐG02/2019 thôn Sơn Trung, xã Yên Sơn</t>
  </si>
  <si>
    <t>Dự án xây dựng khu cây xanh, kết hợp sân thể thao và công trình dịch vụ công cộng có tính chất kinh doanh</t>
  </si>
  <si>
    <t>Công ty TNHH Ngọc Linh</t>
  </si>
  <si>
    <t>Thông báo số 1168/TB-UBND ngày 22/11/2018 của UBND Thành phố Hà Nội; Nghị Quyết số 14/NQ-HĐND ngày 28/02/2019 của Hội đồng nhân dân huyện Thanh Oai về việc Phê duyệt chủ trương đầu tư; Quyết định số 1582/QĐ-UBND ngày 01/7/2019 của UBND huyện Thanh Oai về việc điều chỉnh, bổ sung, phân bổ chi tiết kế hoạch đầu tư công năm 2019; Quyết định số 1363/QĐ-UBND ngày 23/5/2019 của UBND huyện phê duyệt Báo cáo nghiên cứu khả thi</t>
  </si>
  <si>
    <t>Quyết định số 1292/QĐ-UBND ngày 14/3/2018 của UBND thành phố Hà Nội về việc Phê duyệt Quy hoạch phát triển cụm công nghiệp thành phố Hà Nội đến năm 2020, có xét đến năm 2030; Công văn số 253/BC-SCT ngày 07/9/2018 về việc thành lập cụm công nghiệp làng nghề Thanh Thùy - giai đoạn 2, huyện Thanh Oai, thành phố Hà Nội; Quyết định số 5511/QĐ-UBND của TP Hà Nội ngày 4/10/2019 về việc thành lập cụm công nghiệp</t>
  </si>
  <si>
    <t>Công văn số 37/HĐND ngày 03/5/2018 của Hội đồng nhân dân huyện Đan Phượng về việc chấp thuận chủ trương dự án Trường mầm non Đan Phượng (khu B), huyện Đan Phượng; Quyết định số 6758/QĐ-UBND ngày 12/9/2019 của UBND huyện Đan Phượng về việc phê duyệt dự án đầu tư xây dựng công trình: Trường mầm non Đan Phượng (khu B), huyện Đan Phượng.</t>
  </si>
  <si>
    <t>Công ty CP Thương mại BMV</t>
  </si>
  <si>
    <t>Tam Hiệp, Vĩnh Quỳnh</t>
  </si>
  <si>
    <t>Văn phòng giao dịch và trung tâm giới thiệu bán SP điều hòa ô tô Danko, thiết bị lạnh, máy móc cơ khí và trạm bảo hành sản phẩm</t>
  </si>
  <si>
    <t>Công ty TNHH Kỹ nghệ lạnh ô tô Trần Quang</t>
  </si>
  <si>
    <t>Bổ sung sau ngay 02/11/2019</t>
  </si>
  <si>
    <t xml:space="preserve">Trung tâm bán ô tô, máy móc chuyên dụng và phụ tùng ô tô (dự án trúng đấu thầu) </t>
  </si>
  <si>
    <t>Văn bản số 7429/UBND-KH&amp;ĐT ngày  04/10/2013 chấp thuận chỉ định nhà đầu tư nghiên cứu lập và thực hiện dự án; Giấy chứng nhận đầu tư số 01121001741 của UBND Thành phố cấp ngày 16/10/2014; Quyết định số 1789/QĐ-UBND ngày 27/4/2015 của UBND Thành phố về việc phê duyệt Quy hoạch chi tiết tỷ lệ 1/500 Tổ hợp Sơn Hà; Thông báo số 608/TB-UB ND ngày 20/5/2019 của UBND Thành hố thống nhất chủ trương điều chỉnh thời gian thực  hiện dự án là 2019-2022; Quyết định điều chỉnh chủ trương đầu tư số 3255/QĐ-UBND ngày 18/6/2019 của UBND Thành phố</t>
  </si>
  <si>
    <t>1a2 cũ</t>
  </si>
  <si>
    <t>2.2 cũ</t>
  </si>
  <si>
    <t>Chuyển tiếp từ 2018 sang 2019</t>
  </si>
  <si>
    <t>Dự án đã được UBND Thành phố phê duyệt báo cáo KTKT tại Quyết định số 6087/QĐ-UBND ngày 31/10/2019.</t>
  </si>
  <si>
    <t>Cầu Nông Lâm</t>
  </si>
  <si>
    <t>Báo cáo nghiên cứu khả thi dự án đã được UBND Thành phố phê duyệt tại Quyết định số 6077/QĐ-UBND ngày 31/10/2019.</t>
  </si>
  <si>
    <t>Quyết định số 4476/QĐ-UBND ngày 30/10/2018 của UBND quận Long Biên về việc phê duyệt  báo cáo nghiên cứu khả thi dự án dầu tư xây dựng :Chỉnh trang HTKT ô đất thuộc ô quy hoạch A.4/CX1, A.4/CL1, A.5/LX5, A.4/P5 phường Thượng Thanh, quận Long Biên</t>
  </si>
  <si>
    <t xml:space="preserve">- Quyết định số 4099/QĐ-UBND ngày 05/10/2018 của UBND quận Long Biên về việc phê duyệt Báo cáo kinh tế kỹ thuật;
</t>
  </si>
  <si>
    <t xml:space="preserve">- Quyết định số 4525/QĐ-UBND ngày 31/10/2018 của UBND quận Long Biên về việc phê duyệt Báo cáo nghiên cứu khả thi;
- Quyết định số 1985/QĐ-UBND ngày 05/7/2019 của UBND quận Long Biên về việc phê duyệt hồ sơ thiết kế bản vẽ thi công, dự toán 
</t>
  </si>
  <si>
    <t xml:space="preserve">- Quyết định số 4411/QĐ-UBND ngày 26/10/2018 của UBND quận Long Biên về việc phê duyệt Báo cáo nghiên cứu khả thi; 
- Quyết định số 2041/QĐ-UBND ngày 11/7/2019 của UBND quận Long Biên về việc phê duyệt hồ sơ thiết kế bản vẽ thi công, dự toán; 
</t>
  </si>
  <si>
    <t xml:space="preserve">- Quyết định số 4520/QĐ-UBND ngày 31/10/2018 của UBND quận Long Biên về việc phê duyệt Báo cáo nghiên cứu khả thi; 
- Quyết định số 3257/QĐ-UBND ngày 30/10/2019 của UBND quận Long Biên về việc phê duyệt hồ sơ thiết kế bản vẽ thi công, dự toán; 
</t>
  </si>
  <si>
    <t xml:space="preserve">- Quyết định số 4522/QĐ-UBND ngày 31/10/2018 của UBND quận Long Biên về việc phê duyệt Báo cáo nghiên cứu khả thi; 
- Quyết định số 2309/QĐ-UBND ngày 07/8/2019 của UBND quận Long Biên về việc phê duyệt hồ sơ thiết kế bản vẽ thi công, dự toán; 
</t>
  </si>
  <si>
    <t xml:space="preserve">- Quyết định số 4521/QĐ-UBND ngày 31/10/2018 của UBND quận Long Biên về việc phê duyệt Báo cáo nghiên cứu khả thi; 
- Quyết định số 3258/QĐ-UBND ngày 30/10/2019 của UBND quận Long Biên về việc phê duyệt hồ sơ thiết kế bản vẽ thi công, dự toán; 
</t>
  </si>
  <si>
    <t>Chuyển từ 1a sang (1b và 2b cũ</t>
  </si>
  <si>
    <t>1b1</t>
  </si>
  <si>
    <t>Bổ sung mới sau ngày 26/11/2019</t>
  </si>
  <si>
    <t>bổ sung mới sau ngày 26/11/2019</t>
  </si>
  <si>
    <t>bổ sung căn cứ pháp lý</t>
  </si>
  <si>
    <t>(Kèm theo Báo cáo số        /BC-STNMT-CCQLĐĐ ngày    tháng    năm 2019 của Sở Tài nguyên và Môi trường)</t>
  </si>
  <si>
    <t>Bổ sung mới ngày 02/12/2019 theo chỉ đạo của CT UB tại cuộc họp buổi sáng cùng ngày</t>
  </si>
  <si>
    <t>(Kèm theo Nghị quyết số 27/NQ-HĐND ngày 04/12/2019 của HĐND Thành phố)</t>
  </si>
  <si>
    <t>QĐ số 2611/QĐ-UBND ngày 29/10/2018 của UBND quận về việc phê duyệt báo cáo nghiên cứu khả thi đầu tư xây dựng dự án Tu bổ, tôn tạo chùa Duệ Tú</t>
  </si>
  <si>
    <t>Nghị quyết số 03/NQ-HĐND ngày 28/2/2019 của Hội đồng nhân dân huyện Thanh Oai về việc Phê duyệt chủ trương đầu tư; Quyết định số 1582/QĐ-UBND ngày 01/7/2019 của UBND huyện Thanh Oai về việc điều chỉnh, bổ sung, phân bổ chi tiết kế hoạch đầu tư công năm 2019. QĐ số 1369/QĐ-UBND ngày 24/5/2019 của UBND huyện Thanh Oai về việc phê duyệt Báo cáo nghiên cứu khả thi dự án đầu tư xây dựng</t>
  </si>
  <si>
    <t>th mới</t>
  </si>
  <si>
    <t>(Kèm theo Nghị quyết số         /NQ-HĐND ngày     /     /2020 của HĐND Thành phố)</t>
  </si>
  <si>
    <t>(Kèm theo Báo cáo số        /BC-STNMT-CCQLĐĐ ngày    tháng    năm 2020 của Sở Tài nguyên và Môi trường)</t>
  </si>
  <si>
    <t>(Kèm theo Tờ trình số        /TTr-UBND ngày     tháng     năm 2020 của UBND Thành phố)</t>
  </si>
  <si>
    <t>(Kèm theo Tờ trình số         /TTr-STNMT-CCQLĐĐ ngày   tháng   năm 2020 của Sở Tài nguyên và Môi trường)</t>
  </si>
  <si>
    <t>BIỂU 1A: DANH MỤC CÁC DỰ ÁN VỐN NGÂN SÁCH THU HỒI ĐẤT; CHUYÊN MỤC ĐÍCH SỬ DỤNG ĐẤT TRỒNG LÚA, 
RỪNG PHÒNG HỘ, RỪNG ĐẶC DỤNG NĂM 2021</t>
  </si>
  <si>
    <t>BIỂU 1B: DANH MỤC CÁC DỰ ÁN VỐN NGÂN SÁCH DÂN SINH BỨC XÚC  THU HỒI ĐẤT; 
CHUYÊN MỤC ĐÍCH SỬ DỤNG ĐẤT TRỒNG LÚA, RỪNG PHÒNG HỘ, RỪNG ĐẶC DỤNG NĂM 2021</t>
  </si>
  <si>
    <t>BIỂU 2: DANH MỤC CÁC DỰ ÁN VỐN NGOÀI NGÂN SÁCH  THU HỒI ĐẤT; CHUYÊN MỤC ĐÍCH SỬ DỤNG ĐẤT TRỒNG LÚA, 
RỪNG PHÒNG HỘ, RỪNG ĐẶC DỤNG  NĂM 2021</t>
  </si>
  <si>
    <t>Biểu 2 Nghị quyết 27/NQ-HĐND ngày 04/12/2019</t>
  </si>
  <si>
    <t>Biểu 2 Nghị quyết số 27/NQ-HĐND ngày 04/12/2019</t>
  </si>
  <si>
    <t>Dự án đang thực hiện bồi thường hỗ trợ giải phóng mặt bằng (đã có trong Nghị quyết số 27/NQ-HĐND ngày 04/12/2019 và Nghị quyết 08/NQ-HĐND ngày 7/7/2020</t>
  </si>
  <si>
    <t>Biểu 3 Nghị quyết 08/NQ-HĐND ngày 7/7/2020</t>
  </si>
  <si>
    <t>Biểu 3 08/NQ-HĐND ngày 7/7/2020</t>
  </si>
  <si>
    <t>Biểu 1B Nghị quyết 27/NQ-HĐND ngày 04/12/2019</t>
  </si>
  <si>
    <t>Dự án có trong Nghị quyết số 27/NQ-HĐND ngày 04/12/2019 và Nghị quyết 08/NQ-HĐND ngày 7/7/2020</t>
  </si>
  <si>
    <t>Biểu 2B Nghị quyết 08/NQ-HĐND ngày 7/7/2020</t>
  </si>
  <si>
    <t>Dự án có trong Nghị quyết số Nghị quyết 27/NQ-HĐND ngày 04/12/2019 và Nghị quyết 08/NQ-HĐND ngày 7/7/2020</t>
  </si>
  <si>
    <t>Biểu 1A Nghị quyết 27/NQ-HĐND ngày 04/12/2019</t>
  </si>
  <si>
    <t>Biểu 1A Nghị quyết số 27/NQ-HĐND ngày 04/12/2019</t>
  </si>
  <si>
    <t xml:space="preserve">Dự án có trong Nghị quyết số 27/NQ-HĐND ngày 04/12/2019  và Nghị quyết 08/NQ-HĐND ngày 7/7/2020 </t>
  </si>
  <si>
    <t>Biểu 2A Nghị quyết 08/NQ-HĐND ngày 7/7/2020</t>
  </si>
  <si>
    <t xml:space="preserve">Dự án có trong Nghị quyết số 27/NQ-HĐND ngày 04/12/2019 và Nghị quyết 08/NQ-HĐND ngày 7/7/2020 </t>
  </si>
  <si>
    <t>Xây dựng và đấu nối HTKT ô đất D27 khu đô thị mới Cầu Giấy</t>
  </si>
  <si>
    <t>QĐ số 3863/QĐ-UBND ngày 06/10/2011 của UBND quận về việc phê duyệt dư án đầu tư Xây dựng và đấu nối HTKT ô đất D27 khu ĐTM Cầu Giấy</t>
  </si>
  <si>
    <t>Xây dựng đoạn đường tiếp giáp Xí nghiệp thương binh Hà Nội</t>
  </si>
  <si>
    <t>QĐ số 361/QĐ-UBND ngày 24/10/2013 của UBND quận về việc phê duyệt báo cáo kinh tế kỹ thuật</t>
  </si>
  <si>
    <t>GPMB tại lô A (thửa A1, A2) ô đất D2* khu đô thị mới Cầu Giấy phục vụ đấu giá quyền sử dụng đất ở</t>
  </si>
  <si>
    <t>- Thông báo số 64/TB-Vp ngày 07/3/2019 của Văn phòng UBND thành phố;
- QĐ số 81/2004/QĐ-UBND ngày 20/5/2004 của Thành phố về việc phê duyệt quy hoạch tổng mặt bằng các ô đất (D2*, D3*, D18, D21, D23) đấu giá quyền sử dụng đất đợt 2 trong khu ĐTM mới Cầu Giấy;
- QĐ số 2214/QĐ-UBND ngày 05/5/2017 của UBND quận về việc ban hành phương án đấu giá quyền sử dụng đất đối với 24 thửa đất tại ô đất D2*, D4, D5, D11, D18, D21 khu ĐTM Cầu Giấy</t>
  </si>
  <si>
    <t>Đường Xuân Thủy cạnh HITC đến cống Ma Khay (thu hồi đợt 2, phần mở rộng họng đầu đường)</t>
  </si>
  <si>
    <t>- QĐ số 3605/QĐ-UBND ngày 20/8/2015 của UBND quận về việc điều chỉnh thời gian thực hiện dự án đường Xuân Thủy (cạnh HITC) đến cống Ma Khay;
- QĐ số 433/QĐ-UBND ngày 24/01/2017 của UBND quận về việc phê duyệt điều chỉnh, bổ sung thiết kế bản vẽ thi công - dự toán công trình: Đường Xuân Thủy (cạnh HITC) đến cống Ma Khay</t>
  </si>
  <si>
    <t>Tôn tạo, tu bổ di tích Đình Mai Dịch</t>
  </si>
  <si>
    <t>QĐ số 2094/QĐ-UBND ngày 16/8/2018 của UBND quận Cầu Giấy về việc phê duyệt dự án đầu tư Tu bổ, tôn tạo di tích Đình Mai Dịch</t>
  </si>
  <si>
    <t>Xây dựng tuyến đường nối từ đường Cầu Giấy đến khu đô thị mới Dịch Vọng</t>
  </si>
  <si>
    <t>QĐ số 7587/QĐ-UBND ngày 31/10/2017 của UBND Thành phố về việc phê duyệt dự án Xây dựng tuyến đường nối từ đường Cầu Giấy đến khu đô thị mới Dịch Vọng</t>
  </si>
  <si>
    <t>QĐ số 7867/QĐ-UBND ngày 10/11/2017 của UBND Thành phố về việc phê duyệt dự án đầu tư xây dựng công trình đoạn đường nối từ đường Trung Yên 6 ra đường Nguyễn Khang</t>
  </si>
  <si>
    <t>Xây dựng đường nối từ phố Trần Quốc Hoàn đến phố Nghĩa Tân</t>
  </si>
  <si>
    <t>QĐ số 3357/QĐ-UBND ngày 07/8/2017 của UBND quận về việc phê duyệt điều chỉnh, bổ sung Báo cáo kinh tế kỹ thuật công trình Xây dựng đường nối từ phố Trần Quốc Hoàn đến phố Nghĩa Tân</t>
  </si>
  <si>
    <t>Dự án cải tạo, mở rộng ngõ 381 Nguyễn Khang (từ phố Thành Thái đến phố Nguyễn Khang)</t>
  </si>
  <si>
    <t>QĐ số 1657/QĐ-UBND ngày 08/4/2019 của UBND Thành phố về việc phê duyệt Báo cáo nghiên cứu khả thi Dự án cải tạo, mở rộng ngõ 381 đường Nguyễn Khang (từ phố Thành Thái đến phố Nguyễn Khang)</t>
  </si>
  <si>
    <t xml:space="preserve">Trung tâm bồi dưỡng chính trị huyện; hạng mục: Nhà hội trường, các phòng chức năng và các hạng mục phụ trợ </t>
  </si>
  <si>
    <t>Trường mầm non Đan Phượng (khu B) (đang thực hiện, chuyển tiếp)</t>
  </si>
  <si>
    <t>Cải tạo, mở rộng đường từ Tỉnh lộ 422 vào thôn Thượng Hội</t>
  </si>
  <si>
    <t>Quyết định số 4730/QĐ-UBND ngày 30/10/2018 của UBND huyện Đan Phượng về việc phê duyệt chủ trương đầu tư dự án Cải tạo, mở rộng đường từ Tỉnh lộ 422 vào thôn Thượng Hội, xã Tân Hội; Quyết định số 6003/QĐ-UBND ngày 28/12/2018 của UBND huyện Đan Phượng về việc phê duyệt Báo cáo kinh tế kỹ thuật công trình: Cải tạo, mở rộng đường từ Tỉnh lộ 422 vào thôn Thượng Hội, xã Tân Hội</t>
  </si>
  <si>
    <t>Đường nối đê Hữu Hồng đến đê quai Liên Trì (Đường 11 m, khu Đồng Quán)</t>
  </si>
  <si>
    <t>Quyết định số 4199/QĐ-UBND ngày 18/7/2019 của UBND huyện Đan Phượng về việc phê duyệt chủ trương đầu tư dự án Đường nối đê Hữu Hồng đến đê quai Liên Trì (Đường 11m khu Đồng Quán); Quyết định số 7895/QĐ-UBND ngày 31/10/2019 về việc phê duyệt báo cáo kinh tế kỹ thuật công trình Đường nối đê Hữu Hồng đến đê quai Liên Trì (Đường 11 m, khu Đồng Quán)</t>
  </si>
  <si>
    <t>Nâng cấp, mở rộng chùa Bảo Phúc</t>
  </si>
  <si>
    <t>Quyết định số 4692/QĐ-UBND ngày 30/10/ 2018của UBND huyện Đan Phượng về việc phê duyệt báo cáo kinh tế kỹ thuật công trình ;  Văn bản số 284/BTG-NV ngày 23/10/2019 của Ban tôn giáo thành phố</t>
  </si>
  <si>
    <t>Cải tạo, chỉnh trang đảm bảo vệ sinh môi trường nghĩa trang thôn Đông Lai, xã Liên Hồng</t>
  </si>
  <si>
    <t>Quyết định số 4424a/QĐ-UBND ngày 16/10/2018 của UBND huyện Đan Phượng về việc phê duyệt chủ trương đầu tư dự án Cải tạo, chỉnh trang đảm bảo vệ sinh môi trường nghĩa trang thôn Đông Lai, xã Liên Hồng; Quyết định số 4735/QĐ-UBND ngày 30/10/2018 của UBND huyện Đan Phượng về việc phê duyệt Báo cáo kinh tế kỹ thuật công trình: Cải tạo, chỉnh trang đảm bảo vệ sinh môi trường nghĩa trang thôn Đông Lai, xã Liên Hồng</t>
  </si>
  <si>
    <t>Đường vành đai Đình Đại Phùng, xã Đan Phượng; hạng mục: Nền, mặt đường, rãnh thoát nước, kè đá</t>
  </si>
  <si>
    <t>Quyết định số 6962a/QĐ-UBND ngày 25/9/2019 của UBND huyện Đan Phượng về việc điều chỉnh tên dự án được phê duyệt chủ trương đầu tư tại Quyết định số 1836/QĐ-UBND ngày 02/7/2015 của UBND huyện Đan Phượng; Quyết định số 7930/QĐ-UBND ngày 31/10/2019 của UBND huyện Đan Phượng về việc phê duyệt Báo cáo kinh tế kỹ thuật công trình: Đường vành đai đình Đại Phùng xã Đan Phượng; hạng mục: Nền, mặt đường, rãnh thoát nước, kè đá</t>
  </si>
  <si>
    <t>UBND xã Tân Lập</t>
  </si>
  <si>
    <t>Mở rộng đường từ ngã ba chợ Tân Lập đi trường THCS Tân Lập</t>
  </si>
  <si>
    <t>Quyết định số 1841/QĐ-UBND ngày 02/7/2015 của UBND huyện Đan Phượng về việc phê duyệt chủ trương đầu tư các dự án trên địa bàn xã Tân Lập; Quyết định số 4610/QĐ-UBND ngày 26/10/2018 của UBND huyện Đan Phượng về việc phê duyệt Báo cáo kinh tế kỹ thuật công trình: Mở rộng đường từ ngã ba chợ Tân Lập đi trường THCS Tân Lập</t>
  </si>
  <si>
    <t>Trụ sở UBND xã Đồng Tháp; hạng mục: Nhà làm việc, phòng tiếp công dân kết hợp hội trường và các hạng mục phụ trợ</t>
  </si>
  <si>
    <t>UBND xã Đồng Tháp</t>
  </si>
  <si>
    <t>Quyết định số 3122/QĐ-UBND ngày 12/6/2019 của UBND huyện Đan Phượng về việc phê duyệt chủ trương đầu tư dự án Trụ sở UBND xã Đồng Tháp; hạng mục: Nhà làm việc, phòng tiếp công dân kết hợp hội trường và các hạng mục phụ trợ; Quyết định số 5251/QĐ-UBND ngày 23/8/2019 của UBND huyện Đan Phượng về việc phê duyệt Báo cáo kinh tế kỹ thuật công trình: Trụ sở UBND xã Đồng Tháp; hạng mục: Nhà làm việc, phòng tiếp công dân kết hợp hội trường và các hạng mục phụ trợ khác; Tổng mặt bằng dự án tỷ lệ 1/500 được UBND huyện Đan Phượng ký duyệt ngày 16/5/2019</t>
  </si>
  <si>
    <t>Xây dựng HTKT đấu giá QSD đất ở khu Cây Sung Trong 4, xã Song Phượng</t>
  </si>
  <si>
    <t xml:space="preserve">Quyết định số 6979/QĐ-UBND ngày 26/9/2019 của UBND huyện Đan Phượng về việc phê duyệt chủ trương đầu tư xây dựng công trình: Xây dựng HTKT đấu giá QSD đất ở khu Cây Sung Trong 4, xã Song Phượng; Quyết định số 7253/QĐ-UBND ngày 02/10/2019 của UBND huyện Đan Phượng về việc phê duyệt Báo cáo kinh tế kỹ thuật công trình: Xây dựng HTKT đấu giá QSD đất ở khu Cây Sung Trong 4, xã Song Phượng </t>
  </si>
  <si>
    <t>Xây dựng HTKT đấu giá QSD đất ở khu Cây Sung Trong 5, xã Song Phượng</t>
  </si>
  <si>
    <t xml:space="preserve">Quyết định sốm 7578/QĐ-UBND ngày 18/10/2019 của UBND huyện Đan Phượng về việc phê duyệt chủ trương đầu tư xây dựng công trình: Xây dựng HTKT đấu giá QSD đất ở khu Cây Sung Trong 5, xã Song Phượng; Quyết định số 7890/QĐ-UBND ngày 31/10/2019 của UBND huyện Đan Phượng về việc phê duyệt Báo cáo kinh tế kỹ thuật công trình: Xây dựng HTKT đấu giá QSD đất ở khu Cây Sung Trong 5, xã Song Phượng </t>
  </si>
  <si>
    <t>Dự án xây dựng hệ thống tiêu thoát nước kết hợp đường giao thông ao ông Đắc xã Liên Trung</t>
  </si>
  <si>
    <t>UBND xã Liên Trung</t>
  </si>
  <si>
    <t>Quyết định số 4586/QĐ-UBND ngày 25/10/2018 của UBND huyện Đan Phượng về việc phê duyệt chủ trương đầu tư dự án: Xây dựng hệ thống tiêu thoát nước kết hợp đường giao thông ao ông Đắc xã Liên Trung; Quyết định số 4711/QĐ-UBND ngày 30/10/2018 của UBND huyện Đan phượng về việc phê duyệt Báo cáo kinh tế kỹ thuật công trình: Xây dựng hệ thống tiêu thoát nước kết hợp đường giao thông ao ông Đắc xã Liên Trung; Viện QHXD cấp chỉ giới đường đỏ tỷ lệ 1:500 tháng 9/2019</t>
  </si>
  <si>
    <t>Cụm Công nghiệp Đan Phượng - giai đoạn 2</t>
  </si>
  <si>
    <t>Chủ đầu tư xây dựng hạ tầng: Công ty TNHH Xuân Phương</t>
  </si>
  <si>
    <t>Quyết định số 7106/QĐ-UBND ngày 16/12/2019 của UBND thành phố Hà Nội về việc thành lập Cụm công nghiệp Đan Phượng - giai đoạn 2, huyện Đan Phượng, thành phố Hà Nội</t>
  </si>
  <si>
    <t>Chợ Liên Hà</t>
  </si>
  <si>
    <t>Kêu gọi đầu tư (XHH)</t>
  </si>
  <si>
    <t>Quyết định số 7122/QĐ-UBND ngày 16/12/2019 của UBND thành phố Hà Nội về việc phê duyệt danh mục dự án kêu gọi đầu tư, tổ chức mời thầu xây dựng chợ trên địa bàn thành phố Hà Nội năm 2019</t>
  </si>
  <si>
    <t>Chợ Trung Châu</t>
  </si>
  <si>
    <t>Cụm công nghiệp Hồng Hà</t>
  </si>
  <si>
    <t>Công ty cổ phần Xây dựng và dịch vụ thương mại Tuấn Quỳnh</t>
  </si>
  <si>
    <t>Quyết định thành lập cụm số 2469/QĐ-UBND ngày 16/6/2020 của UBND Thành phố</t>
  </si>
  <si>
    <t>Xây dựng HTKT đấu giá QSD đất ở khu Tế Tự - ích Vịnh giai đoạn 2, xã Phương Đình, Xây dựng hạ tầng khu đấu giá quyền sử dụng đất X5 xã Liên Hà, huyện Đan Phượng, Xây dựng hạ tầng khu đấu giá quyền sử dụng đất X6 xã Tân Hội, huyện Đan Phượng, Xây dựng hạ tầng khu đấu giá quyền sử dụng đất ở khu đất ký hiệu A8 xã Tân Hội, huyện Đan Phượng, Xây dựng hạ tầng khu đấu giá quyền sử dụng đất ở khu trục đường N1, xã Hạ Mỗ, huyện Đan Phượng, Xây dựng HTKT đấu giá QSD đất ở điểm dân cư nông thôn xã Thượng Mỗ, Xây dựng hạ tầng khu đấu giá quyền sử dụng đất ở khu Đồng Súc, thị trấn Phùng, huyện Đan Phượng</t>
  </si>
  <si>
    <t>Phương Đình, Liên Hà, Tân Hội, Hạ Mỗ, Thượng Mỗ, Song Phượng, Thị trấn Phùng</t>
  </si>
  <si>
    <t xml:space="preserve">Quyết định số 9894/QĐ-UBND ngày 31/12/2019 của UBND huyện Đan Phượng về việc phê duyệt BCKTKT công trình: Xây dựng HTKT khu đấu giá QSD đất ở khu Tế Tự - Ích Vịnh xã Phương Đình (giai đoạn 2), Nghị Quyết số 119/NQ-HĐND ngày 24/10/2019 của Hội đồng nhân dân huyện Đan Phượng về việc phê duyệt chủ trương đầu tư, điều chỉnh chủ trương đầu tư dự án. Nghị Quyết số 100/NQ-HĐND ngày 16/7/2020 của Hội đồng nhân dân huyện Đan Phượng về việc phê duyệt chủ trương đầu tư, điều chỉnh chủ trương , cho ý kiến về chủ trương đầu tư dự án. </t>
  </si>
  <si>
    <t>Nhà văn hoá thôn Tiến Bộ</t>
  </si>
  <si>
    <t>Quyết định số 3604/QĐ-UBND ngày 13/8/2018 của UBND huyện Đan Phượng về việc phê duyệt chủ trương ầu tư dự án: Nhà văn hoá thôn Tiến Bộ, xã Thượng Mỗ; Quyết định số 7995/QĐ-UBND ngày 31/10/2019 của UBND huyện Đan Phượng về việc phê duyệt Báo cáo kinh tế kỹ thuật công trình: Nhà văn hoá thôn Tiến Bộ xã Thương Mỗ</t>
  </si>
  <si>
    <t>Trung tâm văn hóa thể thao xã Thượng Mỗ; hạng mục: San nền, kè đá, cổng tường rào</t>
  </si>
  <si>
    <t>Nghị quyết 100/NQ-HĐND ngày 16/7/2020 của Hội đồng nhân dân huyện Đan Phượng về phê duyệt chủ trương đầu tư, điều chỉnh chủ trương đầu tư, cho ý kiến chủ trương đầu tư dự án</t>
  </si>
  <si>
    <t>Khu vui chơi thể thao kết hợp vườn hoa cây xanh Miền Đồng xã Thượng Mỗ</t>
  </si>
  <si>
    <t>Trường Tiểu học Thọ Xuân hạng mục: Nhà giáo dục thể chất và các hạng mục phụ trợ</t>
  </si>
  <si>
    <t>Trường Mầm non Thọ Xuân (khu Trung tâm)</t>
  </si>
  <si>
    <t>Trường Tiểu học Liên Hồng</t>
  </si>
  <si>
    <t>Trường Mầm non Thượng Mỗ (miền đồng)</t>
  </si>
  <si>
    <t>Trường THCS Phương Đình</t>
  </si>
  <si>
    <t>Trường THCS Đan Phượng</t>
  </si>
  <si>
    <t>Trung tâm giáo dục nghề nghiệp - Giáo dục thường xuyên huyện Đan Phượng</t>
  </si>
  <si>
    <t>Xây dựng đường giao thông tuyến N14 (nối đường chân cầu Phùng với đường N6)</t>
  </si>
  <si>
    <t>TT Phùng, Đồng Tháp, Song Phượng</t>
  </si>
  <si>
    <t>Xây dựng đường giao thông tuyến N14 đi đường tỉnh lộ 417</t>
  </si>
  <si>
    <t>Mở rộng, nâng cấp tuyến đường từ đường 20m đến giáp xã Liên Hồng</t>
  </si>
  <si>
    <t>Đường giao thông nối đường N4 với đê La Thạch huyện Đan Phượng</t>
  </si>
  <si>
    <t>Vườn hoa trung tâm khu Cửa Liễu, xã Hạ Mỗ</t>
  </si>
  <si>
    <t>Trụ sở Đảng ủy, HĐND, UBND xã Thọ An</t>
  </si>
  <si>
    <t>Trụ sở Đảng ủy, HĐND, UBND xã Tân Lập</t>
  </si>
  <si>
    <t xml:space="preserve">Trụ sở Đảng ủy, HĐND, UBND xã Đan Phượng </t>
  </si>
  <si>
    <t>Mở rộng, nâng cấp đường từ đường Hạ Hội đi Cầu Khoát (đoạn từ ngã ba Cổng Đồn đi Cầu Khoát)</t>
  </si>
  <si>
    <t>Sân vui chơi, vườn hoa công cộng xã Hồng Hà</t>
  </si>
  <si>
    <t>Thông báo số 50/TB-VP ngày 18/02/2020 của Văn phòng HĐND và UBND thành phố Hà Nội; Thông báo số 785/TB-UBND ngày 24/8/2020 của UBND huyện Đan Phượng về kết luận Hội nghị Chủ tịch, các Phó Chủ tịch UBND huyện về việc thực hiện Thông báo số 50/TB-VP ngày 10/02/2020 của Văn phòng UBND Thành phố.</t>
  </si>
  <si>
    <t>Vạn Phúc; Yết Kiêu; Quang Trung; La Khê; Dương Nội; Yên Nghĩa, Hà Cầu</t>
  </si>
  <si>
    <t>Xây dựng hệ thống xử lý nước thải tập trung tại Cụm công nghiệp Biên Giang, quận Hà Đông</t>
  </si>
  <si>
    <t>Ban QLDA ĐTXD công trình Nông nghiệp và PTNT thành phố</t>
  </si>
  <si>
    <t>QĐ 7422/QĐ-UBND ngày 30/12/2019 của UBND Thành phố Hà Nội  về việc phê duyệt chủ trương đầu tư dự án.</t>
  </si>
  <si>
    <t>Quyết định số 1881/QĐ-UBND ngày 11/5/2018 của UBND quận Hà Đông về việc phê duyệt chủ trương đầu tư dự án
Báo cáo KTKT số 4551 ngày 30/10/2018</t>
  </si>
  <si>
    <t xml:space="preserve">Đấu nối đường tổ 5 ra đường Phùng Hưng
</t>
  </si>
  <si>
    <t>Ban QLDA điện lực HN - Tổng công ty điện lực Thành phó Hà Nội</t>
  </si>
  <si>
    <t>VB 3469/UBND-KT ngày 10/6/2016 của UBND Thành phố về điều chỉnh vị trí trạm biến áp.
VB 4914/QHKT-TMB-PAKT ngày 13/8/2018 của Sở Quy hoạch kiến trúc về chấp thuận bản vẽ tổng mặt bằng.
VB 129/TB-VP ngày 02/5/2019 của UBDN Thành phố về thông báo ý kiến của Phó Chủ tịch Nguyễn Doãn Toản tại cuộc họp tháo gỡ khó khăn, vướng mắc cho 5 dự án công trình điện.</t>
  </si>
  <si>
    <t xml:space="preserve">Văn bản số 1424/QHKT-HTKT ngày 15/3/2018 của Sở Quy hoạch kiến trúc Hà Nội; Văn bản số 7015/QHKT-TMB-PAKT (HTKT) ngày 15/11/2018 của Sở QHKT về chấp thuận bản vẽ Tổng mặt bằng và PA kiến trúc. Văn bản 869/UBND-ĐT ngày 06/3/2018 của UBND Thành phố về vị trí trạm biến áp Phú Lương và nhánh rẽ đường dây 110Kv cấp điện cho trạm. Ngày 29/4/2020, Tổng công ty điệc lực Thành phố Hà Nội có Quyết định số 3403/QĐ-ENVHANOI phê duyệt báo cáo nghiên cứu khả thi đầu tư xây dựng công trình Trạm biến áp 110KV Phú Lương và nhánh đường dây 110KV cấp điện cho trạm                                                              </t>
  </si>
  <si>
    <t xml:space="preserve">Xây dựng trạm biến áp 110 KV  Dương Nội &amp; nhánh rẽ (Khu đô thị Nam Cường)
Đã có trong KH 2020. Đề nghị bổ sung vào Danh mục thu hồi đất của HĐND TP; điều chỉnh vị trí thực hiện dự án từ Dương Nội sang La Khê. 
</t>
  </si>
  <si>
    <t>Trạm biến áp 110Kv Phú Lương và nhánh đường dây cấp điện cho trạm (Khu đô thị Thành Hà)</t>
  </si>
  <si>
    <t>Tu bổ, tôn tạo di tích chùa Liên Phái</t>
  </si>
  <si>
    <t>Xây dựng Trường mầm non Đồng Tâm</t>
  </si>
  <si>
    <t>Xây dựng HTKT sân, vườn, cây xanh tại khu ao Đông Ba</t>
  </si>
  <si>
    <t>Cải tạo, mở rộng trường mầm non Vân Hồ</t>
  </si>
  <si>
    <t>Xây dựng trụ sở UBND phường Lê Đại Hành</t>
  </si>
  <si>
    <t>- Nghị quyết số 12/NQ-HĐND ngày 05/12/2018 của HĐND về chủ trương đầu tư 26 dự án thuộc kế hoạch đầu tư công trung hạn 5 năm 2016-2020 của TP Hà Nội; 
- Quyết định số 1547/QĐ ngày 01/4/2019 về việc phê duyệt Báo cáo nghiên cứu khả thỉ Dự án Xây dựng khu liên cơ quan Vân Hồ; 
- Văn bản số 225/QHKT-TMB(KHTH) ngày 14/01/2019 về việc chấp thuận bản vẽ tổng mặt bằng; 
- VB số 4371/STNMT-CCQLĐĐ ngày 17/5/2019 của Sở Tài nguyên và Môi trường về việc hướng dẫn xác định mốc giới thực hiện dự án; 
- Bản định vị mốc ngày 14/8/2019 tại thực địa giữa Sở TN&amp;MT, Ban QLDA đầu tư xây dựng công trình dân dụng và công nghiệp thành phố Hà Nội; phòng TN&amp;MT quận, Ban QLDA quận, UBND phường Lê Đại Hành và đơn vị thực hiện định vị mốc
- Đã có QĐ thu hồi đất của 01 tổ chức và thông báo thu hồi đất của 03 hộ gia đình cá nhân</t>
  </si>
  <si>
    <t>Đường giao thông tại điểm đất số 349 Minh Khai (Mở rộng đường vào nghĩa trang Hợp Thiện)</t>
  </si>
  <si>
    <t>Nhà sinh hoạt cộng đồng Tổ dân phố số 1 (khu dân cư số 3 cũ)</t>
  </si>
  <si>
    <t xml:space="preserve">- QĐ 5016/QĐ-UB ngày 19/7/2002 của UBND Thành phố Hà Nội về việc thu hồi đất và giao đất thực hiện dự án; 
- VB số 7337/QHKT-P2 ngày 02/12/2016 của Sở QHKT về việc điều chỉnh phạm vi ranh giới khu đất; 
- QĐ số 6211/QĐ-UBND ngày 6/9/2017 của UBND thành phố Hà Nội về Quyết định chủ trương đầu tư của dự án; 
- QĐ số 727/QĐ-UBND ngày 09/02/2018 của UBND thành phố Hà Nội về việc điều chỉnh một số nội dung QĐ 5016/QĐ-UBND; 
- QĐ số 4402/QĐ-UBND ngày 22/08/2018 của UBND thành phố Hà Nội về việc điều chỉnh một số nội dung QĐ 727/QĐ-UBND; 
- Biên bản xác định mốc giới trên thực địa ngày 13/4/2018 phục vụ công tác bồi thường, hỗ trợ, tái định cư và các thông báo thu hồi đất của các hộ dân; 
- Các QĐ thu hồi đất của UBNQ quận ngày 04/6/2020 và 06/7/2020 của 23 hộ gia đình, cá nhân và 01 tổ chức; </t>
  </si>
  <si>
    <t>- QĐ 5016/QĐ-UB ngày 19/7/2002 của UBND Thành phố Hà Nội về việc thu hồi đất và giao đất thực hiện dự án; 
- VB số 7337/QHKT-P2 ngày 02/12/2016 của Sở QHKT về việc điều chỉnh phạm vi ranh giới khu đất; 
- QĐ số 6211/QĐ-UBND ngày 6/9/2017 của UBND thành phố Hà Nội về Quyết định chủ trương đầu tư của dự án; 
- QĐ số 727/QĐ-UBND ngày 09/02/2018 của UBND thành phố Hà Nội về việc điều chỉnh một số nội dung QĐ 5016/QĐ-UBND; 
- QĐ số 4402/QĐ-UBND ngày 22/08/2018 của UBND thành phố Hà Nội về việc điều chỉnh một số nội dung QĐ 727/QĐ-UBND; 
- Biên bản xác định mốc giới trên thực địa ngày 13/4/2018 phục vụ công tác bồi thường, hỗ trợ, tái định cư; 
- QĐ 2620 ngày 22/6/2020 của UBND thành phố Hà Nội về việc phê duyệt điều chỉnh cục bộ chi tiết tại lô đất I-A, II, III</t>
  </si>
  <si>
    <t xml:space="preserve">- VB số 767/UBND-KH&amp;ĐT ngày 23/1/2013 của UBND thành phố Hà Nội về việc chấp thuận chỉ định nhà đầu tư thực hiện dự án;  
- VB số 1965/UBND-KH&amp;ĐT ngày 21/3/2014 của UBND thành phố Hà Nội về việc gia hạn văn bản số 767/UBND-KH&amp;ĐT; 
- Thông báo số 60/TB-UBND ngày 1/4/2014 của UBND quận Hai Bà Trưng về việc thu hồi đất; 
- QĐ số 8340/QĐ-UBND ngày 30/11/2017 của UBND thành phố Hà Nội về việc Quyết định chủ trương đầu tư; 
- QĐ số 2565/QĐ-UBND ngày 18/6/2019 của UBND quận HBT về việc phê duyệt dự toán chi phí tổ chức thực hiện công tác bồi thường, hỗ trợ và tái định cư; 
- QĐ số 2448QĐ-UBND ngày 15/6/2020 của UBND thành phố Hà Nội về phương án giá đất cụ thể làm căn cứ bồi thường, hỗ trợ GPMB </t>
  </si>
  <si>
    <t>Phường
 Vĩnh Tuy</t>
  </si>
  <si>
    <t>Đất ở tại đô thị trong Dự án đầu tư xây dựng đồng bộ hạ tầng kỹ thuật, hạ tầng xã hội nhà ở trên tuyến đường Minh Khai - Vĩnh Tuy - Yên Duyên (tên cũ là Dự án khu nhà ở Ao Mơ)</t>
  </si>
  <si>
    <t>Ao Mơ 
 phường 
Vĩnh Tuy</t>
  </si>
  <si>
    <t>- VB số 3692/UBND-QHXDGT ngày 18/5/2012 của UBND thành phố về việc cho phép điều chỉnh tên dự án; 
- Hợp đồng xây dựng – chuyển giao (Hợp đồng BT) số 04/2018/HĐBT ngày 21/7/2018 giữa UBND thành phố Hà Nội và Công ty Vĩnh Hưng về việc thực hiện Dự án xây dựng tuyến đường Minh Khai – Vĩnh Tuy – Yên Duyên, đoạn nối từ đường Minh Khai đến đường vành đai 2,5 theo hình thức hợp đồng BT
- Quyết định số 2529/QĐ-UBND, ngày 02/7/2018 về việc phê duyệt quy hoạch chi tiết xây dựng khu nhà ở Ao Mơ, 
- Văn bản số 5702/STNMT-KHTH, ngày 10/10/2014 về việc hướng dẫn xác định ranh giới khu đất phục vụ công tác bồi thường, hỗ trợ và tái định cư thực hiện Dự án xây dựng Khu nhà ở Ao Mơ; 
- QĐ số 2798,2799/QĐ-UBND ngày 02/8/2016 của UBND quận vê thu hồi đất; 
- Báo cáo số 389/BC-UBND ngày 12/9/2019 của UBND quận HBT báo cáo UBND thành phố về việc rà soát hồ sơ nguồn gốc sử dụng đất, đề xuất phương án điều chỉnh quy hoạch, phương án quản lý sử dụng đất</t>
  </si>
  <si>
    <t>Đất giao thông (Trong Dự án Đầu tư xây dựng khu nhà ở thấp tầng Ao cây Dừa)</t>
  </si>
  <si>
    <t xml:space="preserve">- Hợp đồng xây dựng – chuyển giao (Hợp đồng BT) số 04/2018/HĐBT ngày 21/7/2018 giữa UBND thành phố Hà Nội và Công ty Vĩnh Hưng về việc thực hiện Dự án xây dựng tuyến đường Minh Khai – Vĩnh Tuy – Yên Duyên, đoạn nối từ đường Minh Khai đến đường vành đai 2,5 theo hình thức hợp đồng BT; 
- Văn bản số 846/QHKT – TMB – PAKT ngày 17/2/2017 của Sở Quy hoạch Kiến Trúc về việc chấp thuận bản vẽ TMB và phương án kiến trúc; 
- VB số 2892/STNMT – CCQLĐĐ ngày 14/4/2017 của Sở Tài Nguyên và Môi trường về việc hướng dẫn xác định ranh giới khu đất; 
- Thông báo số 1926 và 1927/TB-UBND ngày 14/9/2019 của UBND quận về việc thu hồi đất thực hiện dự án </t>
  </si>
  <si>
    <t>Đất ở đô thị (Trong Dự án Đầu tư xây dựng khu nhà ở thấp tầng Ao cây Dừa)</t>
  </si>
  <si>
    <t>Ao Cây Dừa 
phường 
Vĩnh Tuy</t>
  </si>
  <si>
    <t>Đất giao thông (Trong dự án Khu công viên sinh thái Vĩnh Hưng)</t>
  </si>
  <si>
    <t>Phường 
Vĩnh Tuy</t>
  </si>
  <si>
    <t>- Hợp đồng xây dựng – chuyển giao (Hợp đồng BT) số 04/2018/HĐBT ngày 21/7/2018 giữa UBND thành phố Hà Nội và Công ty Vĩnh Hưng về việc thực hiện Dự án xây dựng tuyến đường Minh Khai – Vĩnh Tuy – Yên Duyên, đoạn nối từ đường Minh Khai đến đường vành đai 2,5 theo hình thức hợp đồng BT; 
- Quyết định số 3425/QĐ-UBND ngày 05/6/2017 về việc phê duyệt nhiệm vụ QHCT Khu công viên sinh thái Vĩnh Hưng tỷ lệ 1/500; 
- Quyết định số 1285/QĐ-UBND ngày 14/3/2018 về việc phê duyệt đồ án QHCT Khu công viên sinh thái Vĩnh Hưng. 
- Bản định vị mốc thực hiện theo văn bản số 4609/STNMT-CCQLĐĐ ngày 08/6/2017 của Sở Tài nguyên và môi trường;  
- Biên bản xác định ranh giới khu đất ngày 22/8/2018, do Sở Tài nguyên và môi trường bàn giao cho Công ty cổ phần đầu tư phát triển hạ tầng và đô thị Vĩnh Hưng phục vụ công tác bồi thường, hỗ trợ và tái định cư khu đất.</t>
  </si>
  <si>
    <t>Xây dựng Nhà sinh hoạt cộng đồng tại điểm đất xen kẹt còn lại sau giải phóng mặt bằng dự án đường Nguyễn Đình Chiểu kéo dài</t>
  </si>
  <si>
    <t>Đường Nguyễn Đình Chiểu kéo dài, phường Lê Đại Hành</t>
  </si>
  <si>
    <t>- Nghị quyết số 09/NQ-HĐND ngày 20/5/2020 về việc phê duyệt chủ trương đầu tư
- Kế hoạch số 99/KH-UBND quận HBT ngày 27/5/2020 về đầu tư công trung hạn giai đoạn 2021 - 2025; dự án bố trí thực hiện năm 2021</t>
  </si>
  <si>
    <t>- Quyết định số 4523/QĐ-UBND ngày 31/10/2018 của UBND quận Long Biên về việc phê duyệt Báo cáo nghiên cứu khả thi; 
- Quyết định số 2045/QĐ-UBND ngày 12/7/2019 của UBND quận Long Biên về việc phê duyệt hồ sơ thiết kế bản vẽ thi công, dự toán;</t>
  </si>
  <si>
    <t>- Quyết định số 4524/QĐ-UBND ngày 31/10/2018 của UBND quận Long Biên về việc phê duyệt Báo cáo nghiên cứu khả thi; 
- Quyết định số 2046/QĐ-UBND ngày 12/7/2019 của UBND quận Long Biên về việc phê duyệt hồ sơ thiết kế bản vẽ thi công, dự toán;</t>
  </si>
  <si>
    <t>Quyết định số 4100/QĐ-UBND ngày 05/10/2018 của UBND quận Long Biên về việc phê duyệt báo cáo KTKT; Thực hiện QIII- hoàn thành QIV/2020</t>
  </si>
  <si>
    <t>Quyết định số 6388/QĐ-UBND ngày 15/12/2017 của UBND quận Long Biên phê duyệt điều chỉnh, bổ sung Kế hoạch đầu tư công trung hạn 5 năm GĐ 2016-2020; Quyết định số 3165/QĐ-UBND ngày 29/10/2019 của UBND Quận Long Biên v/v phê duyệt báo cáo nghiên cứu khả thi</t>
  </si>
  <si>
    <t>Quyết định số 6388/QĐ-UBND ngày 15/12/2017 của UBND quận Long Biên phê duyệt điều chỉnh, bổ sung Kế hoạch đầu tư công trung hạn 5 năm GĐ 2016-2020;Quyết định số 2862/QĐ-UBND ngày 03/10/2019 của UBND Quận Long Biên v/v phê duyệt báo cáo KTKT; Thực hiện QII</t>
  </si>
  <si>
    <t>Mở rộng tuyến đường ngõ 94 phố Thượng Thanh (đoạn từ trường Lý Thường Kiệt đến cuối nhà văn hóa tổ 8,9,15 phường Thượng Thanh</t>
  </si>
  <si>
    <t>Quyết định số 245/QĐUBND ngày 8/10/2019 của UBND quận Long Biên phê duyệt chủ trương đầu tư dự án. Quyết định 2377/QĐUBND ngày 12/5/2020 của UBND quận Long Biên phê duyệt báo cáo nghiên cứu khả thi; Thực hiện QIII- hoàn thành QIV/2020</t>
  </si>
  <si>
    <t>Nghị quyết số 08/NQ-HĐND ngày 08/7/2019 của HĐND thành phố Hà Nội; QĐ số 2271/QĐ-UBND ngày 04/6/2020 của UBND Thành phố phê duyệt Báo cáo nghiên cứu khả thi</t>
  </si>
  <si>
    <t>Xây dựng tuyến đường 13,0m theo quy hoạch dọc mương thoát nước (giáp khu công nghiệp Đài Tư), phường Phúc Lợi</t>
  </si>
  <si>
    <t>Nghị quyết số 129/NQ-HĐND ngày 02/7/2020 của HĐND quận Long Biên. Phê duyệt Dự án QIV/2020.</t>
  </si>
  <si>
    <t>Xây dựng tuyến đường 13,5m theo quy hoạch từ ngõ 564 NVC qua trường MN Gia Thụy đến ngõ 720 NVC) phường Gia Thụy, quận Long Biên.</t>
  </si>
  <si>
    <t>Xây dựng tuyến đường 13,5m theo quy hoạch từ ngõ 99 Đức Giang đến bảo tàng vũ khí, phường Thượng Thanh</t>
  </si>
  <si>
    <t>Xây dựng tuyến đường 13,5m từ ao ngõ 53 Vũ Xuân Thiều đến ngõ 42 Sài Đồng, phường Sài Đồng</t>
  </si>
  <si>
    <t>Xây dựng 02 tuyến đường 13,5m theo quy hoạch từ đường Nguyễn Sơn đến đường 22m phường Bồ Đề</t>
  </si>
  <si>
    <t>Cải tạo, nâng cấp trường THCS Thạch Bàn, phường Thạch Bàn</t>
  </si>
  <si>
    <t>Nghị quyết số 122/NQ-HĐND ngày 20/3/2020 của HĐND quận Long Biên. Phê duyệt Dự án QIV/2020.</t>
  </si>
  <si>
    <t>Xây dựng trường THCS tại ô quy hoạch A.8/THCS phường Ngọc Thụy</t>
  </si>
  <si>
    <t>Xây dựng trường THCS tại ô quy hoạch C.13/THCS phường Việt Hưng</t>
  </si>
  <si>
    <t>Cải tạo, nâng cấp trung tâm giáo dục thường xuyên cơ sở 2, Phường Thạch Bàn</t>
  </si>
  <si>
    <t>Thach Bàn</t>
  </si>
  <si>
    <t xml:space="preserve">Dự án cải tạo và xây dựng hệ thống cống nối thông hồ Vục, hồ Đầu Băng và hô Tư Đình theo hình thức hợp đồng Xây dựng - Chuyển Giao </t>
  </si>
  <si>
    <t xml:space="preserve">Công ty CP Thương mại Ngôi nhà mới </t>
  </si>
  <si>
    <t>Quyết định số 4466/QĐ-UBND ngày 25/08/2020 của UBND quận Long Biên về việc phê duyệt điều chỉnh quy mô, tiêu chuẩn kỹ thuật và tiến độ thực hiện Dự án</t>
  </si>
  <si>
    <t>Xây dựng mới trạm 110kV Phù Đổng (Gia Lâm 3) và nhánh rẽ (Phần đường dây 110kV)</t>
  </si>
  <si>
    <t>Quyết định số 4720/QĐ-BCT ngày 2/12/2016 V/v quy hoạch phát triển điện lực TP HN 2016-2025; VB số 7023/QHKT-HTKT ngày 04/12/2019 của Sở Quy hoạch Kiến trúc về việc thỏa thuận vị trí trạm điện và hướng tuyến đường dây</t>
  </si>
  <si>
    <t>Khu nhà ở Gia Quất, phường Thượng Thanh</t>
  </si>
  <si>
    <t>Công ty cổ phần BIC Việt Nam</t>
  </si>
  <si>
    <t>GCN đầu tư số 01121001127 ngày 12/12/2012; Quyết định số 887/QĐ-UBND ngày 23/2/2018 của UBND TP Hà Nội điều chỉnh chủ trương đầu tư</t>
  </si>
  <si>
    <t>Xây dựng xưởng in, sản xuất bao bì các mặt hàng về giấy tại phường Việt Hưng</t>
  </si>
  <si>
    <t>Liên danh Cty TNHH Liên doanh sơn Việt - Mỹ và Cty TNHH tư vấn sx giấy Hoàng Hà</t>
  </si>
  <si>
    <t>Giấy chứng nhận đầu tư số 01121001749 ngày 17/11/2014 của UBND TP Hà Nội; Quyết Định số 3857/QĐ-UBND ngày 17/07/2019 của UBND TP Hà Nội về quyết định điều chỉnh chú trương đầu tư</t>
  </si>
  <si>
    <t>Dự án xây dựng tuyến đường từ đê Ngọc Thụy đến khu đô thị mới Thượng Thanh, quận Long Biên theo hình thức hợp đồng BT (dự án BT)</t>
  </si>
  <si>
    <t>Công ty cổ phần Khai Sơn</t>
  </si>
  <si>
    <t>Ban QLDA ĐTXD Mê Linh</t>
  </si>
  <si>
    <t>XD HTKT để đấu giá QSD đất khu đất xen kẹt, nhỏ lẻ (điểm X1,X2) thôn Khê Ngoại-Văn Quán, xã Văn Khê, huyện Mê Linh</t>
  </si>
  <si>
    <t>X.Văn Khê</t>
  </si>
  <si>
    <t>QĐ số 4919/QĐ-UBND ngày 28/10/2016 của UBNDH V/v Phê duyệt báo cáo KT-KT xây dựng công trình ; QĐ số 2332/QĐ-UBND ngày 01/7/2016 của UBND huyện V/v phê duyệt CTĐT: Xây dựng HTKT để ĐGQSDĐ xen kẹt tại (diểm X1,X2) T.Khê Ngoại - Văn Quán, xã Văn Khê.</t>
  </si>
  <si>
    <t>XD HTKT để ĐGQSDĐ khu đất nhỏ lẻ, xen kẹt tại (điểm X3) thôn Khê Ngoại, xã Văn Khê, huyện Mê Linh.</t>
  </si>
  <si>
    <t>QĐ số 2328/QĐ-UBND ngày 01/7/2016 của UBNDH phê duyệt CTĐT; QĐ số 4820/QĐ-UBND ngày 24/10/2016 của UBNDH V/v phê duyệt địa điểm và QHTMB T/L 1/500; QĐ số 4964/QĐ-UBND ngày 31/10/2016 của UBNDH về việc phê duyệt Báo cáo KTKT xây dựng công trình.</t>
  </si>
  <si>
    <t>XD HTKT để ĐGQSDĐ khu đất nhỏ lẻ, xen kẹt tại (điểm X1) xóm Bàng, thôn Hạ Lôi, xã Mê Linh, huyện Mê Linh</t>
  </si>
  <si>
    <t>QĐ số 4961/QĐ-UBND ngày 31/10/2016 của UBNDH V/v Phê duyệt Báo cáo KTKT xây dựng CT; QĐ số 2329/QĐ-UBND ngày 01/7/2016 của UBNDH V/v phê duyệt CTĐT;  QĐ số 4819/QĐ-UBND ngày 24/10/2016 của UBNDH V/v phê duyệt địa điểm và Quy hoạch tổng mặt bằng dự án; QĐ số 4961/QĐ-UBND ngày 31/10/2016 của UBNDH V/v phê duyệt Báo cáo KTKT XDCT.</t>
  </si>
  <si>
    <t>XD HTKT để ĐGQSDĐ khu đất nhỏ lẻ, xen kẹt tại (điểm X7), thôn 2, X.Thạch Đà.</t>
  </si>
  <si>
    <t>QĐ số 4967/QĐ-UBND ngày 31/10/2016 của UBNDH V/v Phê duyệt Báo cáo KTKT xây dựng CT; QĐ số 2062/QĐ-UBND ngày 26/5/2016 của UBNDH V/v  phê duyệt CTĐT; QĐ số 4827/QĐ-UBND ngày 24/10/2016 của UBNDH V/v  phê duyệt địa điểm và QHTMB T.L 1/500.; QĐ số 4967/QĐ-UBND ngày 31/10/2016 của UBNDH V/v  phê duyệt Báo cáo KTKT XDCT.</t>
  </si>
  <si>
    <t>XD HTKT để ĐGQSDĐ khu đất nhỏ lẻ, xen kẹt tại (điểm X4) thôn Phú Hữu, xã Thanh Lâm, huyện Mê Linh</t>
  </si>
  <si>
    <t>QĐ số 2114/QĐ - UBND ngày 30/8/2018 của UBND H.Mê Linh V/v Phê duyệt điều chỉnh báo cáo KT- KT xây dựng công trình; QĐ số 3814/QĐ-UBND ngày 24/8/2016 của UBND H.Mê Linh V/v  phê duyệt CTĐT; QĐ số 1391/QĐ-UBND ngày 03/5/2017 của UBND H.Mê Linh V/v  phê duyệt địa điểm và QHTMB T.L 1/500</t>
  </si>
  <si>
    <t>XD HTKT để ĐGQSDĐ nhỏ lẻ, xen kẹt tại tổ dân phố số 2, TT.Chi Đông.</t>
  </si>
  <si>
    <t>QĐ số 1812/QĐ - UBND ngày 17/8/2018 của UBND huyện V/v Phê duyệt báo caosKTKT dự án; QĐ số 4818/QĐ - UBND ngày 04/12/2017 V/v Phê duyệt quy hoạch tổng mặt bằng tỷ lệ 1/500 dự án; QĐ số 432/QĐ-UBND ngày 27/02/2017 của UBND H.Mê Linh V/v  phê duyệt CTĐT.</t>
  </si>
  <si>
    <t>VB số 1878/UBND - BQLDA ngày 30/7/2020 của UBND huyện V/v điều chỉnh xây dựng dự án; QĐ số 6528/QĐ-UBND TP ngày 30/10/2013 của UBND TP Hà Nội V/v phê duyệt dự án ĐTXD tuyến đường nối từ đường 35 đến đường Bắc Thăng Long - Nội Bài, huyện Mê Linh (GĐ I)</t>
  </si>
  <si>
    <t>Vb số 4509/UBND - DDT ngày 11/10/2019 của UBND TP Hà Nội V/v Giải quyết tồn tại vướng mắc về giao đất dịch vụ trên địa bàn huyện Mê Linh; QĐ số 3037/QĐ-UBND ngày 21/11/2006 của UBND tỉnh Vĩnh Phúc V/v phê duyệt dự án ĐTXD công trình: HTKT khu đất dịch vụ T.Giai Lạc, X.Quang Minh.</t>
  </si>
  <si>
    <t xml:space="preserve"> QĐ số 1288/QĐ-UBND ngày 25/6/2018 vv phê duyệt dự án; Vb số 3858/UBND-ĐT của UBNDTP V/v Thẩm định, phê duyệt CTĐT dự án; QĐ 4908/QĐ-QHKT ngày12/11/2014 của V/v phê duyệt QH chi tiết TL 1/500 khu đất ĐGQSDĐ tại khu Đồng Trước, xóm 4, T.Xa Mạc, X.Liên Mạc.Đã có QH chi tiết TL 1/500</t>
  </si>
  <si>
    <t>Vb số 4509/UBND - DDT ngày 11/10/2019 của UBND TP Hà Nội V/v Giải quyết tồn tại vướng mắc về giao đất dịch vụ trên địa bàn huyện Mê Linh; QĐ số 201/QĐ-UBND ngày 24/01/2007 của UBND tỉnh Vĩnh Phúc V/v Thu hồi đất để UBNDH lập phương án bồi thường GPMB CTQĐ số 2728/QĐ-UB ngày 29/7/2008 của UBND tỉnh Vĩnh Phúc V/v phê duyệt dự án ĐTXD CT: HTKT khu đất dịch vụ T.Gia Trung, TT. Quang Minh.</t>
  </si>
  <si>
    <t>Xây dựng HTKT để đấu giá QSD đất tại điểm X4 TDP số 8, thị trấn Quang Minh</t>
  </si>
  <si>
    <t>QĐ số 07/QĐ-UBND ngày 02/01/2018 v/v phê duyệt chủ trương; QĐ số 2675/QĐ-UBND ngày 26/10/2018 v/v phê duyệt quy hoạch; QĐ số 2917/QĐ-UBND ngày 31/10/2018 vv phê duyệt BCKTKT dự án của UBND huyện Mê Linh</t>
  </si>
  <si>
    <t>Xây dựng HTKT để đấu giá QSD đất khu đất nhỏ lẻ, xen kẹt tại điểm X3 TDP số 7, thị trấn Quang Minh</t>
  </si>
  <si>
    <t xml:space="preserve">QĐ số 08/QĐ-UBND ngày 02/1/2018 v/v phê duyệt chủ trương;  QĐ số 2676/QĐ-UBND ngày 26/10/2018 v/v phê duyệt quy hoạch; QĐ số 2918/QĐ-UBND ngày 31/10/2018 vv phê duyệt BCKTKT của UBND huyện Mê Linh </t>
  </si>
  <si>
    <t>XD HTKT để ĐGQSDĐ khu đất nhỏ lẻ, xen kẹt tại (điểm X5,X14) T.Ngự Tiền - Lâm Hộ, X.Thanh Lâm</t>
  </si>
  <si>
    <t>QĐ số 4120/QĐ -UBND ngày 31/10/2019V/v phê duyệt dự án của UBND huyệnQĐ số 14/QĐ - UBND ngày 05/01/2018 của UBND H.Mê Linh V/v phê duyệt Quy hoạch TMB TL 1/500 dự án; QĐsố 2409/QĐ-UBND ngày 07/7/2016 của UBND H.Mê Minh V/v  phê duyệt CTĐT.</t>
  </si>
  <si>
    <t>VB số 06/HĐND-VP ngày 15/01/2018 của HĐND huyện Mê Linh về việc phê duyệt chủ trương đầu tư dự án;  QĐ số 2216/QĐ-UBND ngày 14/9/2018 của UBND huyện về phê duyệt quy hoạch đầu tư dự án; QĐ số 2695/QĐ-UBND ngày 26/10/2018 vv phê duyệt dự án.</t>
  </si>
  <si>
    <t>QĐ số 4364/QĐ - UBND ngày 30/10/2017 của UBND huyện Mê Linh V/v Phê duyệt Báo cáo Kinh tế - Kỹ Thuật; Văn bản số 1262/UBND - QLĐT ngày 15/9/2016 của UBNDH về việc chấp thuận địa điểm xây dựng các trạm trung chuyển chất thải rắn (các bãi tập kết vận chuyển rác thải trên địa bàn thị trấn);</t>
  </si>
  <si>
    <t>Mở rộng khuôn viên Đình Trung Hậu Đoài</t>
  </si>
  <si>
    <t>QĐ số 418/QĐ - UBND ngày 13/04/2018 của UBND xã Tiền Phong V/v Phê duyệt Báo cáo KT - KT xây dựng công trình và QĐ số 467/QĐ - UBND ngày 31/12/2017 của UBND xã Tiền Phong V/v phê duyệt chủ trương đầu tư công trình: Cải tạo, mở rộng đình Trung Hậu ĐoàiQĐ 1025/QĐ UBND ngày 17/5/2018 của UBND H.Mê Linh về việc thành lập Hội đồng bồi thường, hỗ trợ và TĐC khi nhà nước thu hồi đất công trình" Cải tạo, mở rộng đình làng Trung Hậu Đoài, CV 381/QLĐT-HC ngày 29/9/2014 ngày 29/9/2014 của Phòng quản lý đô thị H.Mê Linh về việc đổi đất mở rộng khuôn viên đình Trung Hậu Đoài; Vb số 413/QHKT - P3 ngày 30/1/2015 của Sở QH KT V/v quy hoạch 02 khu đất tại thôn Trung Hậu Đoài, xã Tiền Phong;</t>
  </si>
  <si>
    <t>QĐ số 2643/QĐ-UBND ngày 26/10/2018 vv phê duyệt dự án; VB số 284/HĐND-TCKH ngày 04/12/2017 của HĐND huyện về việc phê duyệt chủ trương đầu tư; QĐ số 1688/QĐ-UBND ngày 02/8/2018 của UBND huyện vv phê duyệt địa điểm và quy hoạch TMB tỷ lệ 1/500 dự án.</t>
  </si>
  <si>
    <t>QĐ số 2919/QĐ-UBND ngày 31/10/2018 vv phê duyệt báo cáo KTKT; QĐ số 01/QĐ-UBND ngày 02/1/2018 của UBND huyện Mê Linh về việc phê duyệt chủ trương đầu tư dự án; số 2492/QĐ-UBND ngày 11/10/2018 của UBND huyện vv phê duyệt địa điểm và quy hoạch TMB tỷ lệ 1/500 dự án</t>
  </si>
  <si>
    <t xml:space="preserve">QĐ số 2916/QĐ-UBND ngày 31/10/2018 vv phê duyệt báo cáo KTKT . QĐ số 834/QĐ-UBND ngày 17/4/2018 của UBND huyện Mê Linh về việc phê duyệt chủ trương đầu tư dự án; QĐ số 2526/QĐ-UBND ngày 16/10/2018 của UBND huyện vv phê duyệt địa điểm và quy hoạch TMB tỷ lệ 1/500 dự án. </t>
  </si>
  <si>
    <t>QĐ số 1250/QĐ-UBND ngày 27/5/2019 của UBND huyện vv phê duyệt điều chỉnh báo cáo KTKT; QĐ số 353/QĐ-UBND ngày 05/2/2018 của UBND huyện Mê Linh về việc phê duyệt chủ trương đầu tư dự án; số 2559/QĐ-UBND ngày 19/10/2018 của UBND huyện vv phê duyệt địa điểm và quy hoạch TMB tỷ lệ 1/500 dự án</t>
  </si>
  <si>
    <t>QĐ số 3497/QĐ - UBND ngày 28/12/2018 V/v phê duyệt dự án; VB số 61/HĐND-VP ngày 16/4/2018 của HĐND huyện về việc phê duyệt chủ trương đầu tư dự án; số 3340/QĐ-UBND ngày 18/12/2018 của UBND huyện vv phê duyệt địa điểm và quy hoạch TMB tỷ lệ 1/500 dự án</t>
  </si>
  <si>
    <t>QĐ số 3499/QĐ - UBND ngày 28/12/2018 V/v phê duyệt dự án; VB số 60/HĐND-VP ngày 16/4/2018 của HĐND huyện về việc phê duyệt chủ trương đầu tư dự án; số 3342/QĐ-UBND ngày 18/12/2018 của UBND huyện vv phê duyệt địa điểm và quy hoạch TMB tỷ lệ 1/500 dự án</t>
  </si>
  <si>
    <t>Quyết định số 6285/QĐ-UBND 15/11/2016; 1517/QĐ-UBND 29/3/2018 về việc phê duyệt  dự án Xây dựng tuyến đường gom Bắc Thăng Long - Nội Bài, đoạn qua Khu công nghiệp Quang Minh I</t>
  </si>
  <si>
    <t>QĐ số 2915/QĐ-UBND ngày 31/10/2018 vv phê duyệt báo cáo KTKT; QĐ số 351/QĐ-UBND ngày 05/2/2018 của UBND huyện Mê Linh về việc phê duyệt chủ trương đầu tư dự án; số 2527/QĐ-UBND ngày 16/10/2018 của UBND huyện vv phê duyệt địa điểm và qu hoạch TMB tỷ lệ 1/500 dự án</t>
  </si>
  <si>
    <t xml:space="preserve"> QĐ số 2671/QĐ-UBND ngày 26/8/2020 vv phê duyệt dự án ; QĐ số 4126/QĐ-UBND ngày 31/10/2019 của UBND huyện V/v Quy hoạch tổng mặt bằng TL 1/500 Dự án; QĐ số 2564/QĐ-UBND ngày 19/10/2018 của UBND huyện vv phê duyệt chủ trương đầu tư dự án;</t>
  </si>
  <si>
    <t>QĐ số 3841/QĐ - UBND ngày 25/10/2019 của UBND huyện Mê Linh V/v Phê duyệt dự án; QĐ số 2653/QĐ - UBND ngày 23/8/2019 của UBND huyện Mê Linh V/v Phê duyệt địa điểm và Quy hoạch tổng mặt bằng TL 1/500;</t>
  </si>
  <si>
    <t xml:space="preserve">QĐ số 1620/QĐ-UBND ngày 15/6/2020 vv phê duyệt địa điểm và quy hoạch TMB dự án;QĐ số 189/QĐ-UBND ngày 10/01/2019 của UBND huyện vv phê duyệt chủ trương đầu tư dự án; Văn bản số 7059/UBND-ĐT ngày 12/12/2016 của UBND Thành phố; </t>
  </si>
  <si>
    <t>QĐ số 2031/QĐ-UBND ngày 01/7/2020 vv phê duyệt quy hoạch TMB dự án; QĐ số 05/QĐ-UBND ngày 02/01/2018 của UBND huyện vv phê duyệt chủ trương đầu tư dự án</t>
  </si>
  <si>
    <t>QĐ số 2888/QĐ-UBND ngày 31/10/2018 của UBND huyện vv phê duyệt chủ trương đầu tư dự án; QĐ số 3399/QĐ-UBND ngày 06/6/2012 của UBND huyện V/v phê duyệt quy hoạch địa điểm và tổng mặt bằng 1/500 dự án</t>
  </si>
  <si>
    <t>QĐ số 4125/QĐ - UBND ngày 31/10/2019 của UBND huyện V/v Phê duyệt dự án; Nghị quyết số 08/NQ - HĐND ngày 02/7/2019 của HĐND huyện Mê Minh V/v Phê duyệt chủ trương đầu tư 05 dự án XD trường học giai đoạn 2020 - 2022 do Ban QLDA đầu tư xây dựng huyện Mê Linh làm chủ đầu tư.</t>
  </si>
  <si>
    <t>QĐ số 3535/QĐ - UBND ngày 02/7/2019 của UBND TP Hà Nội Quyết định điều chỉnh CTĐT; QĐ số 6488/QĐ -UBND ngày 29/11/2018 của UBND TPHN phê duyệt ĐCTHQHCT TL1/500; số 2152/QĐ-UBND ngày 04/5/2016 của UBND TPHN V/v phê duyệt nhiệm vụ điều chỉnh tổng thể QHCT khu nhà ở Làng Hoa Tiền Phong, TL 1/5000; QĐ số 1339/QĐ-UBND ngày 25/4/2008 của giao đất thực hiện dự án.  QĐ số 1793/QĐ-UBND ngày 22/6/2016 của UBND T.Vĩnh Phúc V/v duyệt QHCTXD  khu nhà ở Làng Hoa Tiền Phong TL 1/500 tại xã Tiền Phong; TB số 353/TB-UBND ngày 09/4/2018 của UBND TPHN về việc Kết luận của tập thể lãnh đạo UBND thành phố tại cuộc họp điều chỉnh tổng thể quy hoạch chi tiết Khu nhà ở Làng Hoa Tiền Phong tỷ lệ 1/500 tại xã Tiền Phong; Dự án đã được UBND tỉnh Vĩnh Phúc phê duyệt dự án từ trước ngày 01/7/2014; Hiên đã giải phóng mặt bằng được phần lớn dự án (35,4 ha). Giấy CNĐT số 1912100139 ngày 08/7/2008 của UBND tỉnh Vĩnh Phúc cấp.</t>
  </si>
  <si>
    <t xml:space="preserve">QĐ số 2944/QĐ - UBND ngày 15/6/2018 của UBNDTPHN QĐ chủ trương đầu tư; TB số 1013/TB-UBND ngày 24/8/2017 của UBNDTP V/v KL, chỉ đạo của Chủ tịch UBNDTP tại cuộc họp về tình hình thực hiện các dự án cấp nước sạch nông thôn trên địa bàn TP. QĐ số 166/QĐ-UBND ngày 06/01/2012 của UBND TP V/v chấp thuận điều kiện bố trí  KH chuẩn bị đầu tư dự án cấp nước sạch liên xã Tiến Thịnh, Vạn Yên, Chu Phan, Liên Mạc, Thạch Đà thuộc huyện Mê Linh; Ngày 14/02/2020, UBND Thành phố có Quyết định số 748/QĐ-UBND chấp thuận điều chỉnh chủ trương đầu tư dự án xây dựng hệ thống cấp nước sạch liên xã: Văn Khê, Hoàng Kim, Thạch Đà, Chu Phan, Tiến Thịnh, Vạn Yên, Liên Mạc, Tự Lập, Tiến Thắng, Thanh Lâm, Tam Đồng, Kim Hoa, huyện Mê Linh </t>
  </si>
  <si>
    <t>Cải tạo nâng cấp đường giao thông vào cổng chính phục vụ công tác phòng chống cháy nổ của Trung tâm Bảo hiểm tài liệu lưu trữ Quốc Gia</t>
  </si>
  <si>
    <t>Trung tâm bảo hiểm tài liệu lưu trữ Quốc Gia</t>
  </si>
  <si>
    <t>Quyết định phê duyệt báo cáo kinh tế kỹ thuật số 566/QĐ-BNV ngày 23/7/2019 của Bộ Nội vụ</t>
  </si>
  <si>
    <t>Khu đô thị mới CEO Mê Linh</t>
  </si>
  <si>
    <t>Công ty TNHH C.E.O Quốc tế</t>
  </si>
  <si>
    <t>Mê Linh, Đại Thịnh; Văn Khê; Tráng Việt </t>
  </si>
  <si>
    <t>Quyết định chủ trương đầu tư số 2755/QĐ-UBND ngày 26/6/2020 của UBND Thành phố</t>
  </si>
  <si>
    <t>Biểu 1A NQ 27</t>
  </si>
  <si>
    <t xml:space="preserve">Xây dựng trạm bơm Cẩm Đình Phương Độ, Thuấn Trung và Đồng Tụi </t>
  </si>
  <si>
    <t xml:space="preserve">Quyết định 3820/QĐ-UBND của UBND huyện ngày 26/10/2017 phê duyệt báo cáo Kinh tế kỹ thuật. </t>
  </si>
  <si>
    <t>Quyết định số 205/QĐ-UBND ngày 23/01/2019 của UBND huyện Phúc Thọ Phê duyệt chỉ giới đường đỏ tuyến đường Canh Nậu - Hiệp Thuận; Quyết định số 4199/QĐ-UBND ngày 06/8/2019 của UBND huyện Phúc Thọ phê duyệt điều chỉnh báo cáo nghiên cứu khả thi dự án nâng cấp mở rộng tuyến đường tỉnh 421, đoạn qua huyện Phúc Thọ</t>
  </si>
  <si>
    <t>Cụm công nghiệp Nam Phúc Thọ - GĐ1</t>
  </si>
  <si>
    <t>Ngọc Tảo, Tam Hiệp</t>
  </si>
  <si>
    <t>Quyết định thành lập cụm số 2800/QĐ-UBND ngày 26/6/2020 của UBND Thành phố</t>
  </si>
  <si>
    <t>Cụm công nghiệp Võng Xuyên</t>
  </si>
  <si>
    <t>Công ty cổ phần Đầu tư hạ tầng Phúc Long</t>
  </si>
  <si>
    <t>Quyết định thành lập cụm số 2745/QĐ-UBND ngày 26/6/2020 của UBND Thành phố</t>
  </si>
  <si>
    <t>Cụm công nghiệp Thanh Đa</t>
  </si>
  <si>
    <t>Công ty cổ phàn Phát triển dịch vụ Long Biên</t>
  </si>
  <si>
    <t>Thanh Đa</t>
  </si>
  <si>
    <t>Quyết định thành lập cụm số 2743/QĐ-UBND ngày 26/6/2020 của UBND Thành phố</t>
  </si>
  <si>
    <t>Cụm công nghiệp Tam Hiệp</t>
  </si>
  <si>
    <t>Công ty Cổ phần đầu tư phát triển nhà Minh Dương</t>
  </si>
  <si>
    <t>Quyết định thành lập cụm số 2797/QĐ-UBND ngày 26/6/2020 của UBND Thành phố</t>
  </si>
  <si>
    <t>Cụm công nghiệp Long Xuyên</t>
  </si>
  <si>
    <t>Công ty cổ phần Đầu tư Thiên Ân</t>
  </si>
  <si>
    <t>Quyết định thành lập cụm số 2742/QĐ-UBND ngày 26/6/2020 của UBND Thành phố</t>
  </si>
  <si>
    <t>Cụm công nghiệp Liên Hiệp - GĐ2</t>
  </si>
  <si>
    <t>Công ty cổ phần Tập Đoàn Minh Dương</t>
  </si>
  <si>
    <t>Quyết định thành lập cụm số 2801/QĐ-UBND ngày 26/6/2020 của UBND Thành phố</t>
  </si>
  <si>
    <t>Đường nối từ Quốc lộ 32 với Quốc lộ 21A thuộc địa bàn huyện Phúc Thọ và thị xã Sơn Tây, tỉnh lộ 416</t>
  </si>
  <si>
    <t>thị xã Sơn Tây, huyện Phúc Thọ</t>
  </si>
  <si>
    <t>Trung Sơn Trầm (Sơn Tây); Tích Giang, Trạch Mỹ Lộc, Thọ Lộc</t>
  </si>
  <si>
    <t>Nghị quyết số 08/NQ-HĐND ngày 08/7/2019 của HĐND thành phố Hà Nội phê duyệt chủ trương đầu tư; Quyết định  số 3612/QĐ-SGTVT  ngày 27/8/2020 của Sở Giao thông Vận tải Phê duyệt dự toán chi phí các công việc thực hiện ở giai đoạn chuẩn bị dự án</t>
  </si>
  <si>
    <t>Cải tạo, nâng cấp nghĩa trang liệt sỹ xã Thọ Lộc</t>
  </si>
  <si>
    <t>QĐ số 1593/QĐ-UBND ngày 24/5/2017 phê duyệt chủ trương đầu tư; số 5099/QĐ-UBND ngày 28/12/2017 phê duyệt báo cáo KTKT; Nghị quyết số 11/NQ-HĐND ngày 16/7/2020 V/v phê duyệt điều chỉnh chủ trương đầu tư một số dự án sử dụng vốn đầu tư công huyện Phúc Thọ (Phụ lục 05)</t>
  </si>
  <si>
    <t>Trụ sở ban chỉ huy quân sự huyện Phúc Thọ</t>
  </si>
  <si>
    <t>Công văn số 125 - KL/HU ngày 09/7/2020 của huyện ủy Phúc Thọ</t>
  </si>
  <si>
    <t>0.49</t>
  </si>
  <si>
    <t>Quyết định 5661/QĐ-UBND ngày 26/7/2017 của UBND huyện Quốc Oai V/v phê duyệt báo cáo kinh tế kỹ thuật; Quyết định 4852/QĐ-UBND ngày 17/10/2018 của UBND huyện Quốc Oai V/v phê duyệt điều chỉnh báo cáo kinh tế kỹ thuật công trình: Xây dựng HTKT khu đất đấu giá QSD đất ở ĐG06 khu đường Vành đai xã Sài Sơn, huyện Quốc Oai</t>
  </si>
  <si>
    <t>Quyết định số 2244/QĐ-UBND ngày 16/9/2015 của UBND huyện Quốc Oai V/v phê duyệt báo cáo đề xuất chủ trương đầu tư; Quyết định số 2647/QĐ-UBND ngày 28/10/2015 của UBND huyện Quốc Oai V/v phê duyệt báo cáo kinh tế kỹ thuật công trình đường giao thông Thị trấn Quốc Oai (tuyến từ sau Chợ Phủ đi Ngô Sài) huyện Quốc Oai, TP Hà Nội;</t>
  </si>
  <si>
    <t>Xây dựng HTKT khu đất đấu giá QD đất ở ĐG TT01 thông Ngọc Than, xã Ngọc Mỹ</t>
  </si>
  <si>
    <t>Xã Ngọc Mỹ</t>
  </si>
  <si>
    <t>Quyết định số 956/QĐ-UBND ngày 05/3/2018 của UBND huyện Quốc Oai V/v phê duyệt chủ trương đầu tư; Số 5057/QĐ-UBND ngày 25/10/2018 v/v phê duyệt dự án công trình: Xây dựng hạ tầng kỹ thuật khu đất đấu giá QSD đất ở ĐGTT 01, thôn Ngọc Than, xã Ngọc Mỹ, huyện Quốc Oai, thành phố Hà Nội</t>
  </si>
  <si>
    <t xml:space="preserve"> Xây dựng HTKT khu đất dđấu giá QSD đất ở ĐG04/2019 thôn Phú Mỹ, xã Ngọc Mỹ (Khu Trại Cá - thôn Phú Mỹ)</t>
  </si>
  <si>
    <t>4147/QĐ-UBND ngày 30/10/2019 của UBND huyện Quốc Oai về việc phê duyệt báo cáo kinh tế - kỹ thuật công trình:</t>
  </si>
  <si>
    <t>Xã Đồng Quang</t>
  </si>
  <si>
    <t>Xã Cấn Hữu</t>
  </si>
  <si>
    <t>Xã Nghĩa Hương</t>
  </si>
  <si>
    <t>Xây dựng hạ tầng kỹ thuật khu đất đấu giá quyền sử dụng đất ở ĐG05.2 Thị trấn</t>
  </si>
  <si>
    <t>Xã Ngọc Liệp</t>
  </si>
  <si>
    <t>Trường mầm non Thị trấn Quốc Oai B</t>
  </si>
  <si>
    <t>Xã Đông Yên, Xã Hòa Thạch, Xã Phú Cát</t>
  </si>
  <si>
    <t xml:space="preserve"> Quyết định số 4364/QĐ-UBND ngày 31/10/2019 về việc phê duyệt báo cáo kinh tế - kỹ thuật </t>
  </si>
  <si>
    <t>Quyết định  số 4365/QĐ-UBND ngày 31/10/2019 về việc phê duyệt báo cáo kinh tế - kỹ thuật</t>
  </si>
  <si>
    <t>1856/QĐ-UBND ngày 16/6/2020 của UBND huyện Quốc Oai về việc phê duyệt dự án đầu tư xây dựng:</t>
  </si>
  <si>
    <t>Quyết định số 1857/QĐ-UBND ngày 16/6/2020 của UBND huyện Quốc Oai về việc phê duyệt dự án đầu tư xây dựng:</t>
  </si>
  <si>
    <t>Quyết định số 4061/QĐ-UBND ngày 29/10/2019 của UBND huyện Quốc Oai về việc phê duyệt báo cáo kinh tế - kỹ thuật</t>
  </si>
  <si>
    <t xml:space="preserve"> Quyết định số 4059/QĐ-UBND ngày 29/10/2019 của UBND huyện Thạch Thất về việc phê duyệt báo cáo kinh tế - kỹ thuật</t>
  </si>
  <si>
    <t>Quyết định số 4146/QĐ-UBND ngày 30/10/2019 của UBND huyện Quốc Oai về việc phê duyệt báo cáo nghiên cứu khả thi dự án</t>
  </si>
  <si>
    <t>Xã Ngọc Liệp, Xã Liệp Tuyết, Xã Tuyết Nghĩa, Xã Cấn Hữu</t>
  </si>
  <si>
    <t>Thị trấn Quốc Oai, Xã Ngọc Mỹ, Xã Thạch Thán</t>
  </si>
  <si>
    <t>5699/QĐ-UBND ngày 11/10/2019 của UBND thành phố về việc thành lập cụm công nghiệp làng nghề Tân Hòa huyện Quốc Oai</t>
  </si>
  <si>
    <t>Xã Thạch Thán; Xã Ngọc Mỹ</t>
  </si>
  <si>
    <t>5768/QĐ-UBND ngày 15/10/2019 của UBND thành phố về việc thành lập cụm công nghiệp làng nghề Ngọc Mỹ - Thạch Thán huyện Quốc Oai</t>
  </si>
  <si>
    <t>Cụm công nghiệp Ngọc Liệp (mở rộng)</t>
  </si>
  <si>
    <t>Công ty cổ phần Xây dựng giao thông Long Thành</t>
  </si>
  <si>
    <t>Quyết định thành lập cụm số 2730/QĐ-UBND ngày 26/6/2020 của UBND Thành phố</t>
  </si>
  <si>
    <t>Cụm công nghiệp Nghĩa Hương</t>
  </si>
  <si>
    <t>Công ty TNHH Đầu tư Minh Hà</t>
  </si>
  <si>
    <t>Quyết định thành lập cụm số 2799/QĐ-UBND ngày 26/6/2020 của UBND Thành phố</t>
  </si>
  <si>
    <t>Trường tiểu học Tuyết Nghĩa</t>
  </si>
  <si>
    <t>Xã Tuyết Nghĩa</t>
  </si>
  <si>
    <t xml:space="preserve">Nghị Quyết số 06/NQ-HĐND ngày 27/5/2020 của Hội đồng nhân dân huyện Quốc Oai về việc phê duyệt chủ trương đầu tư các dự án đầu tư công năm 2020 trên địa bàn huyện Quốc Oai </t>
  </si>
  <si>
    <t>Xây mới Trường mầm non Cấn Hữu</t>
  </si>
  <si>
    <t xml:space="preserve">Nghị Quyết số 17/NQ-HĐND ngày 26/6/2020 của Hội đồng nhân dân huyện Quốc Oai về việc phê duyệt chủ trương đầu tư các dự án đầu tư công năm 2020 trên địa bàn huyện Quốc Oai </t>
  </si>
  <si>
    <t>Cải tạo, nâng cấp trường THCS Nghĩa Hương, huyện Quốc Oai, thành phố Hà Nội</t>
  </si>
  <si>
    <t>Nghị Quyết số 17/NQ-HĐND ngày 26/6/2020 của HĐND huyện Quốc Oai về phê duyệt chủ trương đầu tư, các dự án đầu tư công năm 2020 trên địa bàn huyện Quốc Oai</t>
  </si>
  <si>
    <t>Trường Mầm non Ngọc Mỹ (điểm trường thôn Phú Mỹ)</t>
  </si>
  <si>
    <t>Đầu tư, nâng cấp Trường Mầm non Liệp Tuyết (điểm trường trung tâm)</t>
  </si>
  <si>
    <t>Nghị Quyết số 06/NQ-HĐND ngày 27/5/2020 của HĐND huyện Quốc Oai về phê duyệt chủ trương đầu tư, các dự án đầu tư công năm 2020 trên địa bàn huyện Quốc Oai</t>
  </si>
  <si>
    <t>Trường tiểu học Phượng Cách</t>
  </si>
  <si>
    <t>Xây dựng hạ tầng kỹ thuật khu Tái định cư thị trấn Quốc Oai</t>
  </si>
  <si>
    <t>Trung tâm PTQĐ huyện Quốc Oai</t>
  </si>
  <si>
    <t>Văn bản số 798/UBND-TCKH ngày 05/5/2020 của UBND huyện Quốc Oai v/v giao nhiệm vụ lập đề xuất chủ trương đầu tư</t>
  </si>
  <si>
    <t>Xây dựng hạ tầng kỹ thuật khu Tái định cư xã Cộng Hòa</t>
  </si>
  <si>
    <t>Xã Cộng Hòa</t>
  </si>
  <si>
    <t>Xây dựng hạ tầng kỹ thuật khu Trung tâm chính trị hành chính và thể thao huyện Quốc Oai</t>
  </si>
  <si>
    <t>Văn bản số 798/UBND-TCKH ngày 05/5/2020 của UBND huyện Quốc Oai v/v giao nhiệm vụ lập đề xuất chủ trương đầu tư; Văn bản số 1092/UBND-QLĐT ngày 09/6/2020 v/v điều chỉnh quy hoạch chi tiết mở rộng</t>
  </si>
  <si>
    <t>Mở rộng nghĩa trang nhân dân thị trấn Quốc Oai, huyện Quốc Oai</t>
  </si>
  <si>
    <t>Ban Quản lý dự án ĐTXD quận</t>
  </si>
  <si>
    <t>VB số 3663/KH&amp;ĐT-NN ngày 13/10/2015 của Sở KH và ĐT; Ngày 10/4/2007, UBND Thành phố có Quyết định số 1329/QĐ-UBND thu hồi 47.278 m2 đất tại phường Thụy Khuê quận Tây Hồ và phường Liễu Giai quận Ba Đình giao Sở GTCC Hà Nội để xây dựng đường Văn Cao- Hồ Tây. Theo đó, diện tích đất thu hồi trên địa bàn quận Tây Hồ 40.156m2. Ngày 16/8/2016, UBND Thành phố có Quyết định số 4447/QĐ-UBND phê duyệt hệ số điều chỉnh, giá đất ở cụ thể làm căn cứ bồi thường, hỗ trợ giải phóng mặt bằng khi Nhà nước thu hồi đất thực hiện dự án đầu tư xây dựng đường Văn Cao – Hồ Tây, quận Tây Hồ.</t>
  </si>
  <si>
    <t>Xây dựng 02 tuyến đường A4, A5 (Khu trung tâm đô thị THT)</t>
  </si>
  <si>
    <t>TB số 62/TB-VPngày 29/3/2016 của VP UBND TP Hà Nội TB kết luận của Chủ tịch UBND TP; BB cắm mốc GPMB kèm theo VB 7028/STNMT-QHKHSDĐ ngày 20/7/2016 của Sở TNMT Hà Nội. QĐ số 5581/QĐ-UBND ngày 13/9/2013 của UBND thành phố Hà Nội v/v điều chỉnh tổng thể QH chi tiết khu vực trung tâm Khu đô thị Tây Hồ Tây. tỷ lệ 1/500. GCN đăng ký đầu tư số 6524524427 của Sở KH&amp;ĐT thành phố HN chứng nhận lần đầu ngày 07/07/2011 và chứng nhận điều chỉnh lần 2 ngày 28/10/2016 cho công ty TNHH phát triển THT. CV số 1307/BC-KH&amp;ĐT ngày 11/12/2013 của Sở KH&amp;ĐT và CV số 161 /UBND-QHXDGT ngày 09/01/2014 của UBND Thành phố V/v chấp thuận đầu tư xây dựng các tuyến đường khung dự án A1, A2, A3, A4 và khu A5.</t>
  </si>
  <si>
    <t>QĐ số 5581/QĐ-UBND ngày 13/9/2013 của UBND thành phố Hà Nội v/v điều chỉnh tổng thể QH chi tiết khu vực trung tâm Khu đô thị Tây Hồ Tây. tỷ lệ 1/500.
GCN đăng ký đầu tư số 6524524427 của Sở KH&amp;ĐT thành phố HN chứng nhận lần đầu ngày 07/07/2011 và chứng nhận điều chỉnh lần 2 ngày 28/10/2016 cho công ty TNHH phát triển THT.
Công văn số 1307/BC-KH&amp;ĐT ngày 11/12/2013 của Sở KH&amp;ĐT và Công văn số 161 /UBND-QHXDGT ngày 09/01/2014 của UBND Thành phố về việc chấp thuận đầu tư xây dựng các tuyến đường khung dự án A1. A2.A3.A4 và khu A5.</t>
  </si>
  <si>
    <t>Kết luận của Thường trực Thành ủy tại Thông báo số 1368-TB/TU ngày 17/4/2018; Quyết định số 2840/QĐ-UBND ngày 11/6/2018 của UBND TP Hà Nội về chủ trương ĐTDA nhà ở thương mại phục vụ tái định cư theo cơ chế đặt hàng tại ô đất ký hiệu CT3, CT4 khu tái định cư Xuân La, P.Xuân La, Q.Tây Hồ.</t>
  </si>
  <si>
    <t>CV 3220 ngày 22/10/2015 của BQL DA Lưới điện Hà Nội; Quyết số 3914/QĐ-EVN ngày 30/5/2019 của Tổng công ty điện lực Thành phố Hà Nội phê duyệt báo cáo nghiên cứu khả thi Đầu tư xây dựng điều chỉnh công trình.</t>
  </si>
  <si>
    <t>QĐ số 9766/QĐ-UB ngày 31/12/2004 ; số 2867/QĐ-UBND ngày 13/07/2007; số 1857/QĐ-UBND ngày 26/02/2013 của UBND TP Hà Nội; QĐ sô 753/QĐ-UBND ngày 24/4/2019 của UBND quận Tây Hồ v/v phê duyệt kế hoạch thực hiện công tác GPMB đối với phần diện tích còn lại của DA xây dựng khu cây xanh, kết hợp sân thể thao và công trình dịch vụ công cộng có tính chất kinh doanh, phường Yên Phụ; VB số 5908/VP-ĐT ngày 27/6/2019 của Văn phòng UBND TP. Hà Nội v/v GPMB thực hiện DAXD khu cây xanh kết hợp sân thể thao tại 161 Yên Phụ;</t>
  </si>
  <si>
    <t>Dự án Xây dựng Khu đô thị Nam Thăng Long (một phần chưa GPMB của các giai đoạn)</t>
  </si>
  <si>
    <t>Công ty TNHH Phát triển Khu đô thị Nam Thăng Long</t>
  </si>
  <si>
    <t>Các phường</t>
  </si>
  <si>
    <t>QĐ số 1106/TTg ngày 19/12/1997 của Thủ tướng Chính phủ.Quyết định số 10/2003/QĐ-UBND ngày 16/01/2003, Quyết định số 114/2004/QĐ-UBND ngày 28/7/2004 và Quyết định số 2870/QĐ-UBND ngày 26/12/2008 của UBND Thành phố; Giấy chứng nhận đăng ký đầu tư mã số dự án 3262751722 do Sở Kế hoạch và Đầu tư chứng nhận thay đổi lần thứ 2 ngày 10/10/2016.</t>
  </si>
  <si>
    <t>Xây dựng trường THCS và trường Tiểu học Tứ Liên.</t>
  </si>
  <si>
    <t>VBsố 3982/QHKT-P2 về chấp thuận địa điểm lập dự án đầu tư XD trường tiểu học và THCS Tứ Liên; Bản vẽ quy hoạch tổng mặt bằng được sở QKHT phê duyệt tháng 4/2017. Quyết định số 1762/QĐ-UBND ngày 31/7/2017 về phê quyệt chủ trương đầu tư dự án GPMB và Xây dựng HTKT để xây dựng trường Tiểu Học và THCS Tứ Liên, phường Tứ Liên, quận Tây Hồ.</t>
  </si>
  <si>
    <t>Dự án đăng ký mới thực hiện trong năm 2021</t>
  </si>
  <si>
    <t>Xây dựng trường PTTH theo quy hoạch tại ô 2/THPT1, phường Nhật Tân</t>
  </si>
  <si>
    <t>Văn bản số 1160/UBND-TCKH ngày 17/9/2020 của UBND quận Tây Hồ về việc giao nhiệm vụ thực hiện công tác chuẩn bị đầu tư các danh mục dự án năm 2021 sử dụng nguồn vốn ngân sách huyện.</t>
  </si>
  <si>
    <t>Xây dựng tuyến đường từ Xuân Diệu đến đường Âu Cơ tiếp giáp ô 15/HT1, 16/HT1 theo quy hoạch</t>
  </si>
  <si>
    <t>Cống hóa mương thoát nước liên phường trên địa bàn phường Tứ Liên (đoạn ngõ 238 Âu Cơ đến ngõ 124 Âu Cơ)</t>
  </si>
  <si>
    <t>Xây dựng tuyến đường từ ngõ 38 Xuân La đến Võ Chí Công</t>
  </si>
  <si>
    <t>Xây dựng tuyến đường  từ ngõ 38 Xuân La đến đường Nguyễn Hoàng Tôn và Võ Chí Công (02 nhánh)</t>
  </si>
  <si>
    <t>Xây dựng tuyến đường đoạn từ ngõ 343 An Dương Vương đến phố Phú Gia</t>
  </si>
  <si>
    <t>Xây dựng trưượng Tiểu học Thượng Thụy</t>
  </si>
  <si>
    <t>Giải phóng mặt bằng và xây dựng hạ tầng khớp nối tuyến ngõ 175 Lạc Long Quân</t>
  </si>
  <si>
    <t>Trung tâm phát triển quỹ đất quận</t>
  </si>
  <si>
    <t>Trường mầm non xã Cao Viên (điểm trường thôn Đống)</t>
  </si>
  <si>
    <t>Quyết định số 115A/QĐ-HĐND ngày 29/8/2018 của HĐND huyện Thanh Oai về việc phê duyệt chủ trương đầu tư; Quyết định số 2974/QĐ-UBND ngày 24/10/2018 của UBND huyện Thanh Oai về việc phê duyệt Báo cáo nghiên cứu khả thi dự án đầu tư xây dựng; Quyết định 2568/QĐ-UBND ngày 16/12/2019 của UBND huyện Thanh Oai về việc giao chỉ tiêu Kế hoạch kinh tế - xã hội và dự toán thu, chi ngân sách năm 2020 của huyện Thanh Oai</t>
  </si>
  <si>
    <t>Xây mới nhà đa năng, san nền và các hạng mục phụ trợ Trường tiểu học xã Kim Thư</t>
  </si>
  <si>
    <t>Quyết định số 2699/QĐ-UBND ngày 03/10/2018 của UBND huyện Thanh Oai về việc phê duyệt chủ trương đầu tư; Quyết đính số 3004/QĐ-UBND ngày 29/10/2018 của UBND huyện Thanh Oai về việc phê duyệt Báo cáo kinh tế - kỹ thuật xây dựng; Quyết định 2568/QĐ-UBND ngày 16/12/2019 của UBND huyện Thanh Oai về việc giao chỉ tiêu Kế hoạch kinh tế - xã hội và dự toán thu, chi ngân sách năm 2020 của huyện Thanh Oai</t>
  </si>
  <si>
    <t>Xây dựng HTKT đấu giá QSD đất khu Đồng Đế thôn Cầu xã Cự Khê, huyện Thanh Oai</t>
  </si>
  <si>
    <t>Nghị quyết số 08/NQ-HĐND ngày 05/3/2020 của HĐND huyện về việc phê duyệt chủ trương đầu tư dự án; Văn bản số 603/UBND-QLĐT ngày 10/4/2020 của UBND huyện Thanh oai về việc chấp thuận bản vẽ quy hoạch TMB và phương án kiến trúc sơ bộ dự án</t>
  </si>
  <si>
    <t>Cụm công nghiệp Thanh Văn - Tân Ước</t>
  </si>
  <si>
    <t>Công ty cổ phần Constrexim số 1 (Confitech)</t>
  </si>
  <si>
    <t>Thanh Văn, Tân Ước</t>
  </si>
  <si>
    <t>Quyết định thành lập cụm số 2804/QĐ-UBND ngày 26/6/2020 của UBND Thành phố</t>
  </si>
  <si>
    <t>Cụm công nghiệp Kim Bài</t>
  </si>
  <si>
    <t>Công ty cổ phần Tập đoàn Telin</t>
  </si>
  <si>
    <t>Kim bài</t>
  </si>
  <si>
    <t>Quyết định thành lập cụm số 2803/QĐ-UBND ngày 26/6/2020 của UBND Thành phố</t>
  </si>
  <si>
    <t>Cụm công nghiệp Phương Trung</t>
  </si>
  <si>
    <t>Công ty cổ phần Thương mại và XNK Liên Việt</t>
  </si>
  <si>
    <t>Quyết định thành lập cụm số 2792/QĐ-UBND ngày 26/6/2020 của UBND Thành phố</t>
  </si>
  <si>
    <t>Cụm công nghiệp Hồng Dương</t>
  </si>
  <si>
    <t>Công ty cổ phần ĐTXD và phát triển đô thị Thăng Long</t>
  </si>
  <si>
    <t>Quyết định thành lập cụm số 2798/QĐ-UBND ngày 26/6/2020 của UBND Thành phố</t>
  </si>
  <si>
    <t>Đấu giá quyền sử dụng đất để thực hiện đầu tư nhà ở thấp tầng Khu K3, thị trấn Kim Bài (giai đoạn 2)</t>
  </si>
  <si>
    <t>Nghị quyết số 20/NQ-HĐND ngày 01/9/2020 của HĐND huyện phê duyệt chủ trương đầu tư (Phụ lục 39)</t>
  </si>
  <si>
    <t>Đường Bình Minh - Tam Hưng trên kênh N5A</t>
  </si>
  <si>
    <t>Nghị quyết số 20/NQ-HĐND ngày 01/9/2020 về việc phê duyệt chủ trương đầu tư dự án dự kiến khởi công năm 2021. nguồn vốn đề nghị ngân sách thành phố hỗ trợ và ngân sách huyện (Kèm theo Phụ biểu  08)</t>
  </si>
  <si>
    <t>Cải tạo mở rộng trường mầm non xã Hồng Dương</t>
  </si>
  <si>
    <t xml:space="preserve">Nghị quyết số 20/NQ-HĐND ngày 01/9/2020 về việc phê duyệt chủ trương đầu tư dự án dự kiến khởi công năm 2021. nguồn vốn đề nghị ngân sách thành phố hỗ trợ và ngân sách huyện (Kèm theo Phụ lục23)  </t>
  </si>
  <si>
    <t>Xây dựng mới trường mầm non Thanh Cao</t>
  </si>
  <si>
    <t>Nghị quyết số 20/NQ-HĐND ngày 01/9/2020 về việc phê duyệt chủ trương đầu tư dự án dự kiến khởi công năm 2021. nguồn vốn đề nghị ngân sách thành phố hỗ trợ và ngân sách huyện (Kèm theo Phụ biểu  04)</t>
  </si>
  <si>
    <t>Nâng cấp, mở rộng đường Tân Ước - Liên Châu đi huyện Thường Tín</t>
  </si>
  <si>
    <t>Tân Ước, Liên Châu</t>
  </si>
  <si>
    <t>Nghị quyết số 20/NQ-HĐND ngày 01/9/2020 về việc phê duyệt chủ trương đầu tư dự án dự kiến khởi công năm 2021. nguồn vốn đề nghị ngân sách thành phố hỗ trợ và ngân sách huyện (Kèm theo Phụ biểu 02)</t>
  </si>
  <si>
    <t>Nâng cấp, mở rộng đường Tân Ước - Trục phát triển phía nam - Thanh Thùy</t>
  </si>
  <si>
    <t>Tân Ước, Thanh Thùy</t>
  </si>
  <si>
    <t xml:space="preserve">Nghị quyết số 20/NQ-HĐND ngày 01/9/2020 về việc phê duyệt chủ trương đầu tư dự án dự kiến khởi công năm 2021. nguồn vốn đề nghị ngân sách thành phố hỗ trợ và ngân sách huyện (Kèm theo Phụ biểu 03) </t>
  </si>
  <si>
    <t>Nhà văn hóa thôn Tiên Lữ, xã Dân Hòa</t>
  </si>
  <si>
    <t>Nghị quyết số 20/NQ-HĐND ngày 01/9/2020 về việc phê duyệt chủ trương đầu tư dự án dự kiến khởi công năm 2021. nguồn vốn đề nghị ngân sách thành phố hỗ trợ và ngân sách huyện (Kèm theo Phụ lục 37)</t>
  </si>
  <si>
    <t>Nhà văn hóa thôn Tri Lễ I, xã Tân Ước</t>
  </si>
  <si>
    <t>Nghị quyết số 20/NQ-HĐND ngày 01/9/2020 về việc phê duyệt chủ trương đầu tư dự án dự kiến khởi công năm 2021. nguồn vốn đề nghị ngân sách thành phố hỗ trợ và ngân sách huyện (Kèm theo Phụ lục 38)</t>
  </si>
  <si>
    <t>Xây dựng trung tâm văn hóa huyện Thanh Oai</t>
  </si>
  <si>
    <t>Kim Bài</t>
  </si>
  <si>
    <t>Nghị quyết số 212NQ-HĐND ngày 02/7/2020 về việc phê duyệt Kế hoạch đầu tư công trung hạn 5 năm, Giai đoạn 2021 - 2025 của huyện Thanh Oai; 
Công văn số 1347 /UBND - TCKH ngày 17/7/2020 của UBND huyện Thanh Oai về việc lập, thẩm định chủ trương đầu tư dự án dự kiến khởi công năm 2021 sử dụng nguồn vốn ngân sách Thành phố hỗ trợ và ngân sách huyện.</t>
  </si>
  <si>
    <t>Cải tạo, chỉnh trang tuyến đường Tứ Hiệp (đoạn từ Đài phát thanh đến đê Yên Mỹ)</t>
  </si>
  <si>
    <t>Tứ HIệp</t>
  </si>
  <si>
    <t>Ban QLDA ĐTXD công trình giao thông Thành phố</t>
  </si>
  <si>
    <t>Xây mới trường tiểu học Tả Thanh Oai (tại thôn Tả Thanh Oai), huyện Thanh Trì</t>
  </si>
  <si>
    <t>Nâng cấp mở rộng tuyến đường từ đường Ngọc Hồi (đầu ngõ 373 đường Ngọc Hồi) đến đình Văn Điển</t>
  </si>
  <si>
    <t>Nhà văn hóa tổ dân phố Lưu Phái xã Ngũ Hiệp</t>
  </si>
  <si>
    <t>Xây dựng HTKT khu đấu giá QSDĐ các thửa xen kẹt, nhỏ lẻ tại xã Tả Thanh Oai</t>
  </si>
  <si>
    <t>Mở rộng phát triển Trường Đại học Công nghệ GTVT - Phân hiệu Hà Nội</t>
  </si>
  <si>
    <t>Trường Đại học Sư phạm Nghệ thuật Trung Ương</t>
  </si>
  <si>
    <t>Đường nối từ đường 70B thôn Tự Khoát đến đường liên thôn Phương Nhị và đường bao đường Pháp Vân Cầu Giẽ nối với Quốc lộ 1A theo hình thức BT tại xã Liên Ninh huyện Thanh Trì</t>
  </si>
  <si>
    <t>Ngũ Hiệp, Liên Ninh, Ngọc Hồi</t>
  </si>
  <si>
    <t>Trường Trung cấp y dược</t>
  </si>
  <si>
    <t>Công ty cổ phần đầu tư và kinh doanh xuất nhập khẩu Vạn Thuận</t>
  </si>
  <si>
    <t>Xây dựng mới trạm TBA 110KV Kim Giang (Đại Kim) và nhánh rẽ</t>
  </si>
  <si>
    <t>Tổng Công ty Điện lực thành phố Hà Nội</t>
  </si>
  <si>
    <t>Đầu tư hoàn thiện Dự án nghĩa trang Kim Lũ -Kim Văn</t>
  </si>
  <si>
    <t>Xây mới trụ sở UBND xã Liên Ninh huyện Thanh Trì</t>
  </si>
  <si>
    <t>Xây dựng Trụ sở UBND thị trấn Văn Điển</t>
  </si>
  <si>
    <t>Văn Điển</t>
  </si>
  <si>
    <t>Nâng cấp mở rộng trường THCS Tả Thanh Oai</t>
  </si>
  <si>
    <t>Xây dựng HTKT khu đấu giá quyền sử dụng đất xen kẹt nhỏ lẻ tại xã Đại Áng (thôn Đại Áng)</t>
  </si>
  <si>
    <t>Đại áng </t>
  </si>
  <si>
    <t>Xây dựng HTKT khu đấu giá quyền sử dụng đất xen kẹt nhỏ lẻ tại xã Vĩnh Quỳnh (thôn Vĩnh Ninh)</t>
  </si>
  <si>
    <t>Vĩnh Quỳnh </t>
  </si>
  <si>
    <t>Khu đấu giá quyền sử dụng đất số 1 xã Ngọc Hồi (thôn Yên Kiện)</t>
  </si>
  <si>
    <t> Thanh Trì</t>
  </si>
  <si>
    <t>Ngọc Hồi </t>
  </si>
  <si>
    <t>Xây dựng HTKT khu đấu giá quyền sử dụng đất xen kẹt nhỏ lẻ tại xã Thanh Liệt (thôn Thượng)</t>
  </si>
  <si>
    <t>Thanh Liệt </t>
  </si>
  <si>
    <t>Xây dựng HTKT khu đấu giá quyền sử dụng đất số 1 xã Liên Ninh (thôn Yên Phú)</t>
  </si>
  <si>
    <t xml:space="preserve">Xây dựng mới trạm 110kV Ngọc Hồi và nhánh rẽ thuộc dự án: Phát triển lưới điện Hà Nội và thành phố Hồ Chí Minh vốn vay ODA của Ngân hàng Phát triển Châu Á (ADB) và Quỹ cơ sở hạ tầng ASEAN (AIF)   </t>
  </si>
  <si>
    <t>Xây mới điểm trường trung tâm cho trường mầm non Yên Ngưu, huyện Thanh Trì</t>
  </si>
  <si>
    <t>Xây mới trường Tiểu học Hữu Hòa (cơ sở 2)</t>
  </si>
  <si>
    <t>Xây mới trường THCS thị trấn Văn Điển (cơ sở 2), huyện Thanh Trì</t>
  </si>
  <si>
    <t>xã Tứ Hiệp</t>
  </si>
  <si>
    <t>Dự án đầu tư xây dựng khu nhà ở xã hội để bán và cho thuê tại ô đất N03A khu đô thị Tứ Hiệp</t>
  </si>
  <si>
    <t>Công ty CP Tứ Hiệp Hồng Hà Dầu Khí</t>
  </si>
  <si>
    <t>Khu đô thị mới Tứ Hiệp (giai đoạn 2)</t>
  </si>
  <si>
    <t>- Quyết định số 119/QĐ-UBND ngày 20/7/2006 của UBND TP phê duyệt QH chi tiết tỷ lệ 1/500.
- Quyết định 3895/QĐ-UBND ngày 01/10/2007 của UBND TP phê duyệt dự án: GPMB và san nền sơ bộ.
- Quyết định số 4770/QĐ-UBND ngày 29/10/2010 của UBND TP giao TTPT quỹ đất và DT các CT đô thị quận Thanh Xuân làm chủ đầu tư.
- Số 7555/VP-ĐT ngày 26/9/2018 của UBND TP về việc gia hạn quỹ nhà TĐC.
- Biên bản định vị mốc giới trên thực địa phục vụ GPMB dự án ngày 30/3/2018 của Sở TN&amp;MT.</t>
  </si>
  <si>
    <t>- Quyết định: 3893/QĐ-UBND ngày 21/7/2013 của UBND quận Thanh Xuân về việc Giao nhiệm vụ chủ ĐT.
- Các Quyết định số 3603/QĐ-UBND ngày 28/10/2016; số 1803/QĐ-UBND ngày 23/5/2017 của UBND quận Thanh Xuân phê duyệt dự án đầu tư XD.</t>
  </si>
  <si>
    <t>ĐTXD ngách 168/21 và hẻm 168/21/2 Nguyễn Xiển</t>
  </si>
  <si>
    <t>- Quyết định số 3564/QĐ-UBND ngày 26/10/2016; số 4944/QĐ-UBND ngày 25/12/2017 của UBND quận về việc phê duyệt, điều chỉnh dự án đầu tư.
- Quyết định số 2327/QĐ-UBND ngày 09/9/2020 của UBND quận về việc phê duyệt điều chỉnh thời gian thực hiện DA.</t>
  </si>
  <si>
    <t>- Số 52/HĐND ngày 14/7/2017 của HĐND quận về việc phê duyệt chủ trương đầu tư xây dựng theo QH tuyến phố LVT.
- Quyết định số 4341/QĐ-UBND ngày 30/10/2017 của UBND quận về việc phê duyệt dự án đầu tư.
- Biên bản định vị mốc ngày 30/8/2018 của Sở TN&amp;MT</t>
  </si>
  <si>
    <t>Xây dựng trường mầm non công lập tại phường Phương Liệt</t>
  </si>
  <si>
    <t>- QĐ 3244/QĐ-UBND ngày 22/5/2013, của UBND TP, giao 2.758,4m2 đất tại phường Phương Liệt cho TT PTQĐ quận Thanh Xuân TH công tác BT, HT và TĐC theo quy định.
- Văn bản số 950/QHKT-P1 ngày 12/02/2018 của Sở QHKT về việc điều chỉnh ranh giới, diện tích đất thu hồi để XD trường học.
- Văn bản số 1004/UBND-ĐT ngày 13/3/2018 của UBND TP về ranh giới lập Bản vẽ TMB tỷ lệ 1/500 dự án.</t>
  </si>
  <si>
    <t>Tu bổ, tôn tạo di tích lịch sử Gò Đống Thây</t>
  </si>
  <si>
    <t>- Văn bản số 6044/VP-KGVX ngày 19/7/2016 của Văn phòng UBND Thành phố về thống nhất chủ trương điều chỉnh Khu vực bảo vệ di tích Gò Đống Thây.
- Văn bản số 15/HĐND ngày 30/3/2017 của HĐND quận Thanh Xuân về việc phê duyệt chủ trương đầu tư dự án tu bổ tôn tạo di tích lịch sử Gò Đống Thây.
- Quyết định số 3703/QĐ-UBND ngày 25/10/2018 của UBND quận phê duyệt dự án đầu tư.</t>
  </si>
  <si>
    <t>Phường Nhân Chính, Phương Liệt, Thượng Đình</t>
  </si>
  <si>
    <t xml:space="preserve">- Quyết định số 4398/QĐ-UBND ngày 22/9/2015 của UBND quận về việc phê duyệt điều chỉnh chủ đầu tư DA.
- Quyết định 5007/QĐ-UBND ngày 22/10/2015 của UBND quận TX về phê duyệt P/A xử lý kiến trúc đối với các TH thu hồi đất do không đủ Đ/K về mặt bằng XD.
- Văn bản số 2071/UBND-TNMT ngày 11/4/2016 của UBND TP chấp thuận chủ trương cho UBND quận lập hồ sơ thu hồi DT còn lại ngoài chỉ giới, lập PA sử dụng vào mục đích công cộng.
</t>
  </si>
  <si>
    <t>Cải tạo mở rộng theo quy hoạch phố Nguyễn Tuân</t>
  </si>
  <si>
    <t>- Văn bản số 4658/UBND-KT ngày 08/8/2016 của UBND Thành phố về việc bố trí vốn thực hiện các dự ánết định số 6023/QĐ-UBND ngày 31/10/2018 của UBND TP phê duyệt chỉ giới đường đỏ, tỷ lệ 1/500.
- Quyết định số 3854/QĐ-UBND ngày 31/10/2018 của UBND quận phê duyệt dự án đầu tư.</t>
  </si>
  <si>
    <t>Xây dựng tuyến đường vào cụm 3 Trường Thanh Xuân Nam</t>
  </si>
  <si>
    <t>- Văn bản số 4658/UBND-KT ngày 08/8/2016 của UBND Thành phố về việc bố trí vốn thực hiện các dự án.
 - Quyết định số 4338/QĐ-UBND ngày 30/10/2017 của UBND quận Thanh Xuân về việc phê duyệt dự án.
- Quyết định số 2984/QĐ-UBND ngày 05/6/2019 của UBND TP phê duyệt chỉ giới đường đỏ tuyến đường, tỷ lệ 1/500.</t>
  </si>
  <si>
    <t>Xây dựng Khu đô thị mới Phùng Khoang trên địa bàn phường Nhân Chính</t>
  </si>
  <si>
    <t>- Quyết định số 17/2007/QĐ-UBND ngày 26/01/2007 của UBND TP phê duyệt Quy hoạch chi tiết, tỷ lệ 1/500.
- Quyết định số 1290/QĐ-UBND ngày 18/3/2009 của UBND TP về việc thu hồi 276.711 m2 đất...; giao LD Tổng C.ty Đầu tư PT nhà HN và C.ty CP ĐT&amp;XD đô thị để thực hiện DA.
- Số 2158/KH&amp;ĐT-ĐTCT ngày 06/5/2020 của Sở KH&amp;ĐT về việc gia hạn tiến độ thực hiện dự án.</t>
  </si>
  <si>
    <t xml:space="preserve">- Văn bản số 140/TTg-KTN ngày 24/01/2014 của Thủ tướng Chính phủ về chủ trương lập dự án. 
- Văn bản số 1968/UBND-QHKT ngày 05/4/2016 của UBND TP về Quy hoạch chi tiết 1/500.
- Quyết định số 1471/QĐ-BTL ngày 29/4/2016 của Bộ Tư lệnh PK - KQ về việc phê duyệt QH điều chỉnh chi tiết một phần khu vực sân bay Bạch Mai.
- Văn bản số 4842/UBND-KT ngày 16/8/2016 của UBND TP về việc tạm xác định tiền sử dụng đất.
- Báo cáo số 1011/BC-KHĐT ngày 13/3/2018 của Cục KH&amp;ĐT - BQP </t>
  </si>
  <si>
    <t>Xây dựng sân chơi và bố trí trạm tuần tra tại các thửa đất sau GPMB trên địa bàn phường Hạ Đình</t>
  </si>
  <si>
    <t>phường Hạ Đình</t>
  </si>
  <si>
    <t>- Quyết định số 4330/QĐ-UBND ngày 30/10/2017 của UBND quận về việc phê duyệt Báo cáo kinh tế - kỹ thuật đầu tư xd dự án.
- Quyết định số 4015/QĐ-UBND ngày 30/12/2019 của UBND quận về việc phê duyệt điều chỉnh Báo cáo kinh tế - kỹ thuật đầu tư xd dự án.</t>
  </si>
  <si>
    <t>Đầu tư xây dựng ngõ 140 Khuất Duy Tiến ra đường Khuất Duy Tiến, phường Nhân Chính, quận Thanh Xuân</t>
  </si>
  <si>
    <t>Ngõ 140 Khuất Duy Tiến, phường Nhân Chính</t>
  </si>
  <si>
    <t>TỔNG HỢP CÁC DỰ ÁN THU HỒI ĐẤT CHUYỂN MỤC ĐÍCH SỬ DỤNG
 ĐẤT TRỒNG LÚA, RỪNG NĂM 2021</t>
  </si>
  <si>
    <t>Nâng cấp, cải tạo đường, hệ thống chiếu sáng tuyến đường vào khu xử lý chất thải Xuân Sơn</t>
  </si>
  <si>
    <t>Ban QLDA đầu tư xây dựng công trình cấp nước, thoát nước và môi trường thành phố Hà Nội</t>
  </si>
  <si>
    <t>Tản Lĩnh</t>
  </si>
  <si>
    <t xml:space="preserve">Quyết định phê duyệt chủ trương đầu tư số 827/QĐ-UBND ngày 21/2/2018 của UBND thành phố Hà Nội; Quyết định giao chủ đầu tư số 2849/QĐ-UBND ngày 17/5/2018 của UBND thành phố Hà Nội </t>
  </si>
  <si>
    <t>Kè chống sạt lở bờ hữu sông Đà khu vực xã Minh Quang, huyện Ba Vì</t>
  </si>
  <si>
    <t>Ban QLDA đầu tư xây dựng công trình Nông nghiệp và PTNT Hà Nội</t>
  </si>
  <si>
    <t>Minh Quang</t>
  </si>
  <si>
    <t xml:space="preserve">Quyết định phê duyệt dự án số 6151/QĐ-UBND ngày 31/8/2017 của UBND thành phố Hà Nội; </t>
  </si>
  <si>
    <t>Cải tạo tuyến đường giao thông liên xã Tản Hồng Phú Cường</t>
  </si>
  <si>
    <t>UBND huyện Ba Vì</t>
  </si>
  <si>
    <t>Tản Hồng, Phú Cường</t>
  </si>
  <si>
    <t xml:space="preserve">Quyết định số: 2085/QĐ-UBND,  ngày 30/10/2017 của UBND huyện Ba Vì phê duyệt dự án </t>
  </si>
  <si>
    <t xml:space="preserve">Dự án cải tạo, nâng cấp đường tỉnh Tản Lĩnh – Yên Bài đoạn từ Km2+400 đến Km10+500 (nối từ đại lộ Thăng Long kéo dài đến tỉnh lộ 414), 
huyện Ba Vì, thị xã Sơn Tây. 
</t>
  </si>
  <si>
    <t>Tản Lĩnh, Vân Hòa, Yên Bài</t>
  </si>
  <si>
    <t>Quyết định số 5672/QĐ-UBND ngày 23/10/2018 của UBND Thành phố phê duyệt dự án</t>
  </si>
  <si>
    <t xml:space="preserve">Cải tạo nâng cấp tuyến đường TL412 từ TT Tây Đằng vào khu du lịch hồ Suối Hai. </t>
  </si>
  <si>
    <t>Ban QLDA đầu tư XD</t>
  </si>
  <si>
    <t>TT Tây Đằng, Thụy An</t>
  </si>
  <si>
    <t xml:space="preserve">Quyết định số: 6067/QĐ-UBND,  ngày 31/10/2019 của UBND thành phố HN phê duyệt dự án </t>
  </si>
  <si>
    <t>Trường mần non Đồng Thái</t>
  </si>
  <si>
    <t>Ba vì</t>
  </si>
  <si>
    <t>Đồng Thái</t>
  </si>
  <si>
    <t>QĐ 442/QĐ-UBND ngày 06/3/2019 của UBND huyện Ba Vì về việc phê duyệt báo cáo kinh tế kỹ thuật</t>
  </si>
  <si>
    <t>Trường mần non 1-6</t>
  </si>
  <si>
    <t>Tây Đằng</t>
  </si>
  <si>
    <t>QĐ 447/QĐ-UBND ngày 06/3/2019 của UBND huyện Ba Vì về việc phê duyệt báo cáo kinh tế kỹ thuật</t>
  </si>
  <si>
    <t>Xây dựng, mở rộng Trường THPT Ngô Quyền</t>
  </si>
  <si>
    <t>Vạn Thắng</t>
  </si>
  <si>
    <t>QĐ 5920/QĐ-UBND ngày 30/10/2018 của UBND thành phố Hà Nội về việc phê duyệt  dự án đầu tư</t>
  </si>
  <si>
    <t>Trường Mầm non Tiên Phong</t>
  </si>
  <si>
    <t>Tiên Phong</t>
  </si>
  <si>
    <t>QĐ 2847/QĐ-UBND ngày 30/10/2018 của UBND huyện Ba Vì về việc phê duyệt dự án đầu tư</t>
  </si>
  <si>
    <t>Trường mầm non Tản Hồng</t>
  </si>
  <si>
    <t>Ban Quản lý dự án</t>
  </si>
  <si>
    <t>Tản Hồng</t>
  </si>
  <si>
    <t>Nghị quyết 03/NQ-HĐND ngày 15/5/2019 của HĐND huyện Ba Vì về việc phê duyệt chủ trương đầu tư; Nghị Quyết 08/NQ-HĐND của HĐND thành phố Hà Nội cập nhật, điều chỉnh kế hoạch đầu tư công trung hạn 2016- 2020; Quyết định số 3076/QĐ-UBND ngày 17/10/2019 của UBND huyện Ba Vì phê duyệt dự án.</t>
  </si>
  <si>
    <t>Nghị quyết 27/NQ-HĐND ngày 04/12/2019</t>
  </si>
  <si>
    <t>Dự án đường tránh Quốc lộ 32</t>
  </si>
  <si>
    <t>TT Tây Đằng</t>
  </si>
  <si>
    <t>QĐ số 5195/QĐ-UBND ngày 21/10/2010 của UBND thành phố phê duyệt dự án đầu tư đường tránh QL 32; QĐ số 2544/QĐ-UBND ngày 17/6/2020 của UBND TP Hà Nội về việc điều chỉnh thời gian thực hiện dự án</t>
  </si>
  <si>
    <t>Tu bổ, tôn tạo di tích đình miếu, văn chỉ Cao Cương, xã Đông Quang</t>
  </si>
  <si>
    <t>Đông Quang</t>
  </si>
  <si>
    <t xml:space="preserve">Quyết định số: 3185/QĐ-UBND,  ngày 25/10/2019 của UBND huyện Ba Vì phê duyệt dự án </t>
  </si>
  <si>
    <t>Trường mầm non Cổ Đô</t>
  </si>
  <si>
    <t>Cổ Đô</t>
  </si>
  <si>
    <t>QĐ 2817/QĐ-UBND ngày 30/10/2018 của UBND huyện Ba Vì về việc phê duyệt dự án đầu tư, QĐ3100/QĐ</t>
  </si>
  <si>
    <t>Thao trường huấn luyện Học viện Khoa học quân sự</t>
  </si>
  <si>
    <t>Tổng cục 2</t>
  </si>
  <si>
    <t>Vân Hòa</t>
  </si>
  <si>
    <t>Văn bản 419-BC/BCS  ngày 18/9/2017 của Ban cán sự đảng UBND Thành phố, Thành ủy Hà Nội</t>
  </si>
  <si>
    <t>Trường THCS Phú Đông (giai đoạn 2)</t>
  </si>
  <si>
    <t>Phú Đông</t>
  </si>
  <si>
    <t>NQ 17/NQ-HĐND ngày 13/8/2020 của HĐND huyện Ba Vì</t>
  </si>
  <si>
    <t>Trường THCS Cam Thượng
 (giai đoạn 2)</t>
  </si>
  <si>
    <t>Cam Thượng</t>
  </si>
  <si>
    <t>Trường tiểu học Khánh Thượng</t>
  </si>
  <si>
    <t xml:space="preserve">Khánh Thượng </t>
  </si>
  <si>
    <t xml:space="preserve">Trường tiểu học Vật Lại (giai đoạn 2) </t>
  </si>
  <si>
    <t xml:space="preserve">Vật Lại </t>
  </si>
  <si>
    <t>Trường mầm non Đồng Thái
 (giai đoạn 2)</t>
  </si>
  <si>
    <t>Trường tiểu học Đồng Thái</t>
  </si>
  <si>
    <t>Trường mầm non Vạn Thắng
 (giai đoạn 2)</t>
  </si>
  <si>
    <t>Trường mầm non Vật Lại</t>
  </si>
  <si>
    <t>NQ 11/NQ-HĐND ngày 30/6/2020 của HĐND huyện Ba Vì</t>
  </si>
  <si>
    <t>Trường mầm non Phú Đông</t>
  </si>
  <si>
    <t>Trường THCS Chu Minh</t>
  </si>
  <si>
    <t>Chu Minh</t>
  </si>
  <si>
    <t>Trường THCS Tản Hồng</t>
  </si>
  <si>
    <t>Trường mầm non Cẩm Lĩnh A</t>
  </si>
  <si>
    <t>Cẩm Lĩnh</t>
  </si>
  <si>
    <t>Nhà văn hóa Đông Lâu</t>
  </si>
  <si>
    <t>Nha văn hóa thôn Đông Cao</t>
  </si>
  <si>
    <t>Thụy An</t>
  </si>
  <si>
    <t>Nhà văn hóa thôn Bài Nha</t>
  </si>
  <si>
    <t>Nhà văn hóa thôn Tòng Lệnh 2</t>
  </si>
  <si>
    <t>Tòng Bạt</t>
  </si>
  <si>
    <t>Nhà Văn hóa thôn Yên Thành, Việt Long</t>
  </si>
  <si>
    <t>Nhà Văn hóa thôn Đồng Bảng, Tăng Cấu</t>
  </si>
  <si>
    <t>Nhà Văn Hóa thôn Quảng Phúc</t>
  </si>
  <si>
    <t>Yên Bài</t>
  </si>
  <si>
    <t>Trạm y tế Đồng Thái</t>
  </si>
  <si>
    <t>DYT</t>
  </si>
  <si>
    <t>Trạm y tế Cam Thượng</t>
  </si>
  <si>
    <t>Mở rộng Nhà máy Z143</t>
  </si>
  <si>
    <t>Tổng cục công nghiệp quốc phòng</t>
  </si>
  <si>
    <t>Công văn số 22348/VP-ĐT ngày 18/3/2020 của Văn phòng UBND thành phố Hà Nội về việc đề nghị chuyển mục đích sử dụng đất trên địa bàn xã Thụy An, huyện Ba vì; Quyết định só 1738/QĐTM ngày 1/9/2020 của Bộ tổng tham mưu quân đội Nhân dân Việt Nam phê duyệt quy hoạch (mở rộng) vị trí đông quân nhà máy Z143 thuộc tổng cục công nghiệp quốc phòng</t>
  </si>
  <si>
    <t>Điểm đấu giá QSD đất khu Gốc Đa - Gò Móc, thôn Tân Phong 2</t>
  </si>
  <si>
    <t xml:space="preserve"> Trung tâm phát triển quỹ đất huyện Ba Vì</t>
  </si>
  <si>
    <t>Phong Vân</t>
  </si>
  <si>
    <t>QĐ số 2886/QĐ-UBND ngày 06/7/2020 của UBND huyện Ba Vì về việc phê duyệt chủ trương đầu tư và giao ủy quyền chủ đầu tư thực hiện các dự án đấu giá QSD đất ở tại xã Phong Vân</t>
  </si>
  <si>
    <t>Điểm đấu giá QSD đất khu Đồng Dinh, thôn Tân Phong 2</t>
  </si>
  <si>
    <t>Xây dựng tuyến đường số 3 vào Trung tâm KĐT Tây Hồ Tây</t>
  </si>
  <si>
    <t>Trung tâm phát triển quỹ đất BTL</t>
  </si>
  <si>
    <t>Cổ Nhuế 1
Xuân Tảo</t>
  </si>
  <si>
    <t>QĐ số 2148/QĐ-UB ngày 14/5/2010 của UBND TP. Hà Nội về việc phê duyệt dự án đầu tư xây dựng; Quyết định số 2155/QĐ-UBND ngày 02/5/2019 về việc gia hạn thời gian thực hiện dự án</t>
  </si>
  <si>
    <t>GPMB di chuyển 02 hộ ra khỏi khu vực khoanh vùng bảo vệ di tích Chùa Tư Khánh, phường Đông Ngạc</t>
  </si>
  <si>
    <t>UBND quận Bắc Từ Liêm</t>
  </si>
  <si>
    <t>Đông Ngạc</t>
  </si>
  <si>
    <t>Quyết định số 6107/QĐ-UBND ngày 31/10/2018 của UBND quận Bắc Từ Liêm về việc phê duyệt báo cáo kinh tế kỹ thuật dự án</t>
  </si>
  <si>
    <t>Xây dựng HTKT đấu giá QSD các khu đất xen kẹt nhỏ lẻ phường Đông Ngạc</t>
  </si>
  <si>
    <t>Trung tâm PTQĐ quận Bắc Từ Liêm</t>
  </si>
  <si>
    <t xml:space="preserve"> Đông Ngạc</t>
  </si>
  <si>
    <t>Quyết định số 8263/QĐ-UBND ngày 31/10/2017 của UBND quận Bắc Từ Liêm về việc phê duyệt báo cáo Kinh tế kỹ thuật; Thông báo số 316/TB-UBND ngày 27/3/2018 của UBND quận về việc triển khai dự án</t>
  </si>
  <si>
    <t>Trường THCS Thượng Cát</t>
  </si>
  <si>
    <t>Ban quản lý dự án đầu tư xây dựng quận Bắc Từ Liêm</t>
  </si>
  <si>
    <t>Quận Bắc Từ Liêm</t>
  </si>
  <si>
    <t>Thượng Cát</t>
  </si>
  <si>
    <t>Quyết định số 6017/QĐ-UBND ngày 30/10/2018 của UBND quận về việc phê duyệt dự án</t>
  </si>
  <si>
    <t>Xây dựng HTKT khu đất dịch vụ và các mục tiêu khác tại các ô đất quy hoạch DV12 tại phường Tây Tựu quận Bắc Từ Liêm</t>
  </si>
  <si>
    <t xml:space="preserve"> Tây Tựu</t>
  </si>
  <si>
    <t xml:space="preserve">Quyết định số 6104/QĐ-UBND của UBND quận Bắc Từ Liêm ngày 31/10/2018 về việc phê duyệt dự án </t>
  </si>
  <si>
    <t>Xây dựng nhà văn hóa tổ dân phố Đống 3 và Đống 4</t>
  </si>
  <si>
    <t>UBND phường Cổ Nhuế 2</t>
  </si>
  <si>
    <t xml:space="preserve"> Cổ Nhuế 2</t>
  </si>
  <si>
    <t xml:space="preserve">Quyết định số 6172/QĐ-UBND 31/10/2018 của UBND quận về việc phê duyệt báo cáo kinh tế kỹ thuật dự án </t>
  </si>
  <si>
    <t>Xây dựng HTKT để đấu giá quyền sử dụng đất các khu đất xen kẹt nhỏ lẻ tại phường Thụy Phương</t>
  </si>
  <si>
    <t>Trung tâm phát triển quỹ đất quận Bắc Từ Liêm</t>
  </si>
  <si>
    <t>Thụy Phương</t>
  </si>
  <si>
    <t xml:space="preserve">Quyết định số 6106/QĐ-UBND 31/10/2018 của UBND quận về việc phê duyệt dự án </t>
  </si>
  <si>
    <t>Xây dựng tuyến đường nối từ đường Hoàng Tăng Bí đến phố Viên, quận Bắc Từ Liêm</t>
  </si>
  <si>
    <t>Xuân Đỉnh, Cổ Nhuế 2, Đức Thắng</t>
  </si>
  <si>
    <t>Quyết định số 5978/QĐ-UBND ngày 31/10/2018 của UBND TP về việc phê duyệt báo cáo nghiên cứu khả thi dự án</t>
  </si>
  <si>
    <t>Xây dựng đường vào khu trung tâm hành chính quận Bắc Từ Liêm</t>
  </si>
  <si>
    <t>Minh Khai</t>
  </si>
  <si>
    <t>Quyết định Số 6102/QĐ-UBND ngày 31/10/2019 của ubnd quận Bắc Từ liêm phê duyệt báo cáo nghiên cứu khả thi dự án</t>
  </si>
  <si>
    <t>Quyết định số 5995/QĐ-UBND ngày 31/10/2018 về việc phê duyệt báo cáo nghiên cứu khả thi dự án</t>
  </si>
  <si>
    <t>Cổ Nhuế 2, Minh Khai</t>
  </si>
  <si>
    <t>Đường Tây Thăng Long (đoạn từ đường Phạm Văn Đồng đi đường Văn Tiến Dũng)</t>
  </si>
  <si>
    <t>Quyết định số 5181/QĐ-UBND ngày 20/9/2019 của UBND quận Bắc Từ Liêm về việc phê duyệt dự án</t>
  </si>
  <si>
    <t>Phúc Diễn</t>
  </si>
  <si>
    <t>Xây dựng HTKT để đấu giá QSDĐ khu đất 2,55ha tại phường Phúc Diễn</t>
  </si>
  <si>
    <t>Tu bổ, tôn tạo nhà Tả Mạc, Hữu mạc đình Liên Ngạc, phường Đông Ngạc</t>
  </si>
  <si>
    <t>UBND phường Đông Ngạc</t>
  </si>
  <si>
    <t>Quyết định số 8271/QĐ-UBND ngày 31/10/2017 của UBND quận Bắc Từ Liêm về việc phê duyệt báo cáo Kinh tế - Kỹ thuật dự án, QĐ số 1202/QĐ-UBND ngày 20/3/2020 của UBND quận về việc điều chỉnh thời gian thực hiện dự án</t>
  </si>
  <si>
    <t>Cải tạo, chỉnh trang, sửa chữa tuyến dường Phú Diễn - Trại gà, phường Phú Diễn</t>
  </si>
  <si>
    <t>Phú Diễn</t>
  </si>
  <si>
    <t>Quyết định số 6098/QĐ-UBND ngày 31/10/2018 của UBND quận Bắc Từ Liêm phê duyệt dự án</t>
  </si>
  <si>
    <t>Xây dựng nhà lưu niệm Đại tướng Văn Tiến Dũng</t>
  </si>
  <si>
    <t>Cổ Nhuế 2</t>
  </si>
  <si>
    <t xml:space="preserve">Công văn số 2172/UBND-KH&amp;ĐT ngày 03/6/2020 của UBND TP Hà Nội v/v triển khai thực hiện dự án </t>
  </si>
  <si>
    <t>Xây dựng HTKT để đấu giá QSDĐ khu đất 1,5ha tại phường Minh Khai</t>
  </si>
  <si>
    <t>Quyết định số 3193/QĐ-UBND ngày 17/6/2020 của UBND quận về việc phê duyệt dự án</t>
  </si>
  <si>
    <t>Xây dựng HTKT để đấu giá quyền sử dụng đất khu đất giáp trung tâm hành chính quận Bắc Từ Liêm</t>
  </si>
  <si>
    <t>Quyết định số 6105/QĐ-UBND ngày 31/10/2018 của UBND quận về việc phê duyệt dự án</t>
  </si>
  <si>
    <t>Xây dựng HTKT để đấu giá QSDĐ khu 2,1ha phường Thượng Cát</t>
  </si>
  <si>
    <t>Quyết định số 5180/QĐ-UBND ngày 20/9/2019 của UBND quận về việc  phê duyệt dự án</t>
  </si>
  <si>
    <t>Nhà Văn hóa Tổ dân phố Hoàng 3</t>
  </si>
  <si>
    <t>UBND phường Cổ Nhuế 1</t>
  </si>
  <si>
    <t>Cổ Nhuế 1</t>
  </si>
  <si>
    <t>Nghị Quyết số 12/NQ-HĐND ngày 01/9/2020 của HĐND quận Bắc Từ Liêm</t>
  </si>
  <si>
    <t>Xây dựng Nhà văn hóa TDP Thượng Cát 4</t>
  </si>
  <si>
    <t>UBND phường Thượng Cát</t>
  </si>
  <si>
    <t>Quyết định số 5554/QĐ-UBND ngày 08/10/2019 của UBND quận Bắc Từ Liêm về việc phê duyệt đầu tư dự án</t>
  </si>
  <si>
    <t>Khu nhà ở thấp tầng tại lô TT 06- X1</t>
  </si>
  <si>
    <t>Cty CPXD và phát triển CSHT
(INDECO)</t>
  </si>
  <si>
    <t>QĐ số 912/QĐ-UBND ngày 23/2/2010 của UBND TP. Hà Nội về việc chấp thuận đầu tư Dự án xây dựng khu nhà ở thấp tầng tại các ô đất ký hiệu: TT-01-II, TT-02-III, TT-03-IV, TT-04-V trên địa bàn quận Cầu Giấy và TT-06-XI trên địa bàn huyện Từ Liêm; Quyết định điều chỉnh số 6623/QĐ-UBND ngày 16/12/2018 của UBND TP; Thông báo số 8685/VP-ĐT ngày 07/10/2020 của UBND TP</t>
  </si>
  <si>
    <t>Cầu Yên Hòa (cầu 381)</t>
  </si>
  <si>
    <t>- Báo cáo nghiên cứu khả thi dự án đã được UBND Thành phố phê duyệt tại Quyết định số 6081/QĐ-UBND ngày 31/10/2019.</t>
  </si>
  <si>
    <t>Biểu 1B Nghị quyết số 27/NQ-HĐND ngày 04/12/2019</t>
  </si>
  <si>
    <t>Xây dựng cầu vượt nút giao giữa đường Hoàng Quốc Việt - đường Nguyễn Văn Huyên và hoàn thiện đường Nguyễn Văn Huyên theo quy hoạch</t>
  </si>
  <si>
    <t>Nghĩa Đô</t>
  </si>
  <si>
    <t>- QĐ số 1681/QĐ-UB ngày 03/5/1997 của UBND TP phê duyệt báo cáo nghiên cứu khả thi dự án;
- QĐ số 2871/QĐ-UB ngày 22/5/2001 của UBND Thành phố về việc thay đổi chủ đầu tư tổ chức di dân, GPMB
- QĐ số 3974/QĐ-UBND ngày 03/8/2018 của UBND Thành phố</t>
  </si>
  <si>
    <t>Biểu 2 Nghị quyết 27/NQ-HĐND ngày 4/12/2019</t>
  </si>
  <si>
    <t xml:space="preserve">Khu nhà ở thấp tầng tại các ô đất TT-01-II, TT-02-III, TT-04-V </t>
  </si>
  <si>
    <t>Công ty cổ phần Xây dựng và Phát triển cơ sở hạ tầng INDECO</t>
  </si>
  <si>
    <t>Dịch Vọng Hậu, Dịch Vọng</t>
  </si>
  <si>
    <t>- QĐ số 912/QĐ-UBND ngày 23/2/2010 của UBND TP chấp thuận dự án đầu tư Dự án xây dựng khu nhà ở thấp tầng tại các ô đất ký hiệu: TT-01-II; TT-02-III; TT-03-IV; TT-04-V trên địa bàn quận Cầu Giấy và TT06-XI trên địa bàn huyện Từ Liêm
- Quyết định số 6623/QĐ-UBND ngày 06/12/2018 của UBND TP Hà Nội điều chỉnh chủ trương đầu tư.</t>
  </si>
  <si>
    <t>Xây dựng khu đô thị mới Dịch Vọng: (Tuyến đường 17,5m; ô đất HH; NO11; NO5; CC2-CX; DDX5: phần hạ tầng còn lại)</t>
  </si>
  <si>
    <t>Công ty cổ phần phát triển đô thị Từ Liêm</t>
  </si>
  <si>
    <t>Yên Hòa, Dịch Vọng</t>
  </si>
  <si>
    <t>- QĐ số 3213/QD-UBND ngày 24/5/2004; QĐ số 553/QĐ-UBND ngày 20/01/2012; QĐ số 496/QĐ-UBND ngày 25/01/2019 của UBND Thành phố về việc thu hồi đất để xây dựng khu đô thị mới Dịch Vọng.
- QĐ số 2905/QĐ-UBND ngày 18/7/2008 phê duyệt điều chỉnh QH cục bộ chi tiết 1/5020 Khu ĐTM Cầu Giấy
- QĐ điều chủ trương đầu tư số 4031/QĐ-UBND ngày 07/8/2018.</t>
  </si>
  <si>
    <t>Chợ dân sinh Hợp Nhất</t>
  </si>
  <si>
    <t>Liên danh: HTX Đầu tư xây dựng thương mại Yên Hòa - Công ty TNHH 19/12 Bắc Hà</t>
  </si>
  <si>
    <t>- QĐ chủ trương đầu tư số 6666/QĐ-UBND ngày 01/12/2016 của UBND TP
- QĐ điều chỉnh chủ trương đầu tư số 2259/QĐ-UBND ngày 11/5/2018 của UBND TP
- Chấp thuận Bản vẽ tổng mặt bằng và phương án kiến trúc số 1258/UBND-QLĐT ngày 11/10/2017 của UBND quận Cầu Giấy</t>
  </si>
  <si>
    <t>Dự án Khu phức hợp Trung tâm thương mại, văn phòng dịch vụ hội nghị và nhà ở để bán ( diện tích còn lại)</t>
  </si>
  <si>
    <t>Công ty cổ phần Thương mại và dịch vụ Xuân Thủy</t>
  </si>
  <si>
    <t xml:space="preserve">- Quyết định Chủ trương đầu tư số 2927/QĐ-UBND ngày 14/6/2018 của UBND thành phố Hà Nội
- Chấp thuận tổng mặt bằng và phương án kiến trúc số 4366/QHKT-TMB-PAKT-P1 ngày 07/7/2017 của Sở QHKT. </t>
  </si>
  <si>
    <t>Cải tạo, nâng cấp đường giao thông từ đường Hồ Chí Minh vào nhà máy xử lý rác thải Núi Thoong</t>
  </si>
  <si>
    <t>xã Tân Tiến</t>
  </si>
  <si>
    <t>QĐ 8119/QĐ-UBNd ngày 20/3/2019 của UBND huyện Chương Mỹ phê duyệt báo cáo kinh tế kỹ thuật</t>
  </si>
  <si>
    <t>Đường giao thông liên Xã Nam Phương Tiến đi xã Liên Sơn, huyện Lương Sơn (Hòa Bình)</t>
  </si>
  <si>
    <t>Xã Nam Phương Tiến</t>
  </si>
  <si>
    <t>Quyết định số 6272/QĐ-UBND ngày 07/8/2017 của UBND huyện Chương Mỹ về việc phê duyệt chủ trương đầu tư; Quyết định số 6991/QĐ-UBND ngày 26/10/2018 của UBND huyện Chương Mỹ về việc phê duyệt dự án; Bản vẽ chỉ giới XD; Văn bản 304/HĐND -KTNS ngày 30/6/2017 của Hội đồng nhân dân thành phố Hà Nội về việc chấp thuận nguồn vốn và khả năng cân đối vốn ngân sách thành phố hỗ trợ có mục tiêu giai đoạn 2017-2020 cho huyện Chương Mỹ; QĐ 7374/QĐ-UBND ngày 15/11/2019 phê duyệt thiêt kế bản vẽ thi công</t>
  </si>
  <si>
    <t>Xây dựng HTKT khu đấu giá QSD đất ở tại xã Đông Sơn, huyện Chương Mỹ</t>
  </si>
  <si>
    <t>Xã Đông Sơn</t>
  </si>
  <si>
    <t>Quyết định số 7119/QĐ-UBND ngày 30/10/2018 của UBND huyện Chương Mỹ về việc phê duyệt báo cáo KTKT; Bản vẽ quy hoạch</t>
  </si>
  <si>
    <t>1.7</t>
  </si>
  <si>
    <t>Nâng cấp cải tạo đường Nguyễn Văn Trôĩ đoạn từ Thị trấn Chúc Sơn tới đường Hồ Chí Minh</t>
  </si>
  <si>
    <t>UBND huyện Chương Mỹ</t>
  </si>
  <si>
    <t>Thị trấn Chúc Sơn, xã Ngọc Hòa, xã Đại Yên, xã Tốt Động, xã Hữu Văn, xã Mỹ Lương</t>
  </si>
  <si>
    <t>Nghị quyết số 13/NQ-HĐND ngày 20/12/2018 của HĐND huyện Chương Mỹ;
Bản vẽ chỉ giới đường đỏ; Nghị quyết 08/NQ-HĐND ngày 04/12/2018 về cập nhật điều chỉnh quy hoạch đầu tư công trung hạn 05 năm 2016-2020 của cấp Thành phố ; QĐ 7375/QĐ-UBND ngày 15/11/2019 của UBND huyện Chương Mỹ phê duyệt TKBVTC - DT</t>
  </si>
  <si>
    <t>Trường mầm non Phụng Châu</t>
  </si>
  <si>
    <t>Xã Phụng Châu</t>
  </si>
  <si>
    <t>Văn bản số 211/HĐND ngày 22/8/2016 của HĐND huyện Chương Mỹ về việc phê duyệt chủ trương đầu tư dự án; Bản vẽ chỉ giới đường đỏ; Quyết định số 8383 /QĐ-UBND ngày 20/12/2018 giao kế hoạch vốn đầu tư công trung hạn; QĐ 7046/QĐ-UBND ngày 08/11/2019 của UBND huyên Chương Mỹ phê duyệt thiết kế bản vẽ thi công</t>
  </si>
  <si>
    <t>Trường tiểu học Phụng Châu</t>
  </si>
  <si>
    <t>0,6</t>
  </si>
  <si>
    <t>Nghị quyết số 01/NQ-HĐND ngày 21/3/2019;Nghị quyết 08/NQ-HĐND ngày 04/12/2018 cập nhật điều chỉnh quy hoạch đầu tư công trung hạn 05 năm 2016-2020 của cấp Thành Phố; QĐ 7378/QĐ-UBND ngày 18/11/2019 của UBND huyện Chương Mỹ phê duyệt thiết kế bản vẽ thi công</t>
  </si>
  <si>
    <t>Trường Mầm non khu B xã Hợp Đồng</t>
  </si>
  <si>
    <t>Xã Hợp Đồng</t>
  </si>
  <si>
    <t>QĐ chủ trương đầu tư số 6275/QĐ-UBND ngày 7/8/2017; Văn bản 304/HĐND -KTNS ngày 30/6/2017 của hội đồng nhân dân thành phố Hà Nội về việc chấp thuận nguồn vốn; QĐ 6465/QĐ-UBND ngày 25/10/2019 của UBND huyện Chương Mỹ phê duyệt báo cáo kinh tế kỹ thuật</t>
  </si>
  <si>
    <t>1.15</t>
  </si>
  <si>
    <t>Các khu đất đấu giá trên địa bàn các xã và thị trấn</t>
  </si>
  <si>
    <t>các xã Thủy Xuân Tiên, Đông Phương Yên, Tiên Phương, Trần Phú, Phú Nghĩa, Chúc Sơn, Nam Phương Tiến, Đại Yên, Lam Điền, Phú Nam An ,  Xuân Mai</t>
  </si>
  <si>
    <t xml:space="preserve"> '- Từ Quyết định số 4547/QĐ-UBND đến số 4548/ QĐ-UBND; từ số 4550/QĐ-UBND đến số  4552/QĐ-UBND; số 4557/QĐ-UBND; số 4559/QĐ-UBND; số 4561/QĐ-UBND; số 4562/QĐ-UBND ngày 28/6/2017; Từ Quyết định số  7093/QĐ-UBND đến số 7097/QĐ-UBND; Từ Quyết định  số 7102/QĐ-UBND đến số 7104/QĐ-UBND ngày 12/9/2017 phê duyệt chủ trương đầu tư dự án;  
'- Quyết định số  4551/QĐ-UBND  ngày 25/7/2018; số  8125/QĐ-UBND  ngày 31/10/2017; 6071/QĐ-UBND ngày 14/9/2018;  số 8107/QĐ-UBND  ngày 30/10/2017; số  6068/QĐ-UBND  ngày 14/9/2018;  số  8104/QĐ-UBND  ngày 30/10/2017;  số  8100/QĐ-UBND  ngày 30/10/2017; số  8105/QĐ-UBND  ngày 30/10/2017; số  8103/QĐ-UBND  ngày 30/10/2017; số  8102/QĐ-UBND  ngày 30/10/2017;  6070/QĐ-UBND ngày 14/9/2018; 6069/QĐ-UBND ngày 14/9/2018;  số 4014/QĐ-UBND  ngày 27/6/2018 phê duyệt báo cáo kinh tế kỹ thuật; 4905/QĐ-UBND ngày 31/7/2018 phê duyệt tổng mặt bằng dự án Đồng Tía 2; Các bản vẽ quy hoạch tổng mặt bằng
'- Văn bản số 7628/QHKT-TTQH-P4 ngày 15/15/2016 của Sở Quy hoạch - Kiến trúc Hà Nội về việc thông tin quy hoạch. Quyết đinh số 7337/QĐ-UBND ngày 22/9/2017 phê duyệt chủ trương đầu tư và dự án công trình và Quyết định số 8108/QĐ-UBND ngày 30/10/2017 phê duyệt  dự án đầu tư XDCT; Quyết định số 5724/QĐ-UBND ngày 29/8/2018 phê duyệt  thiết kế bản vẽ thi công; Vb 46UBND-ĐT ngày 07/11/2020 của UBND thành phố Hà Nội về việc sử dụng diện tích đất dịch vụ còn lại tại thị trấn Chúc Sơn, huyện Chương Mỹ để đấu giá QSD đất</t>
  </si>
  <si>
    <t>Dự án ĐTXD công trình cầu Bến Cốc</t>
  </si>
  <si>
    <t>Thanh Bình, Tân Tiến</t>
  </si>
  <si>
    <t>Quyết định số 5802/QĐ-UBND ngày 26/10/2018 của UBND TP Hà Nội phê duyệt dự án</t>
  </si>
  <si>
    <t>Xây dựng tuyến đường gom phía Nam KCN Phú Nghĩa ra Quốc lộ 6, huyện Chương Mỹ (Đoạn qua điểm công nghiệp Tiên Phương và điểm công nghiệp Phú Nghĩa cũ)</t>
  </si>
  <si>
    <t>Xã Nghĩa Phú, xã Tiên Phương</t>
  </si>
  <si>
    <t>Quyết định số 302/QĐ-SGTVT ngày 23/3/2018 của Sở GTVT phê duyệt dự án</t>
  </si>
  <si>
    <t>Cầu Trí Thủy</t>
  </si>
  <si>
    <t>Xã Thủy Xuân Tiên</t>
  </si>
  <si>
    <t>Báo cáo nghiên cứu khả thi dự án đã được UBND Thành phố phê duyệt tại Quyết định số 6082/QĐ-UBND ngày 31/10/2019.</t>
  </si>
  <si>
    <t>Cải tạo nâng cấp hệ thống tưới trạm bơm Đông Sơn, huyện Chương Mỹ</t>
  </si>
  <si>
    <t>Ban QLDA đầu tư xây dựng công trình Nông nghiệp và PTNT thành phố Hà Nội</t>
  </si>
  <si>
    <t>Các xã:  Đông Sơn, Đông Phương Yên, Trường Yên, Phú Nghĩa</t>
  </si>
  <si>
    <t>Nghị quyết số 04/NQ-HĐND ngày 09/4/2019 của Hội đồng nhân dân Thành phố Hà Nội về phê duyệt chủ trương đầu tư, điều chỉnh chủ trương đầu tư một số dự án sử dụng vốn đầu tư công trung hạn 5 năm giai đoạn 2016-2020 của thành phố Hà Nội; Quyết định số 6055/QĐ-UBND ngày 31/10/2019 v/v phê duyệt dự án đầu tư xây dựng công trình Cải tạo, nâng cấp hệ thống tưới trạm bơm Đông Sơn, huyện Chương Mỹ, thành phố Hà Nội.</t>
  </si>
  <si>
    <t>Đường liên xã Thanh Bình, Tân Tiến, Nam Phương Tiến đi đường Hồ Chí Minh</t>
  </si>
  <si>
    <t>xã Thanh Bình, Tân Tiến, Nam Phương Tiến</t>
  </si>
  <si>
    <t>Nghị quyết 13/NQ-HĐND ngày 27/8/2019 về việc phê duyệt chủ trương đầu tư; QĐ 7374/QĐ-UBND ngày 15/11/2019 phe duyệt thiết kế bản vẽ thi công - dự toán</t>
  </si>
  <si>
    <t>Xử lý cấp bách sự cố bờ tả sông Bùi đoạn từ cầu sắt đến trạm bơm Đồng Cò thuộc khu vực Đồng Vai, thị trấn Xuân Mai</t>
  </si>
  <si>
    <t>Thị trấn Xuân Mai</t>
  </si>
  <si>
    <t>QĐ số 207/QĐ-SNN 07/02/2018 phê duyệt phương án xử lý cấp bách và dự toán dự án</t>
  </si>
  <si>
    <t>Nâng khả năng tài đường dây 220kV Hòa Bình - Hà Đông</t>
  </si>
  <si>
    <t>Tổng công ty truyền tải điện quốc gia</t>
  </si>
  <si>
    <t>Huyện Chương Mỹ</t>
  </si>
  <si>
    <t>Thị trấn Xuân Mai, Chúc Sơn, xã Thủy Xuân Tiên, Thanh Bình, Trung Hòa, Ngọc Hòa,Trường Yên</t>
  </si>
  <si>
    <t>Xây dựng hệ thống cấp nước Xuân Mai - Hợp phần tuyến ống truyền tải nước sạch và trạm bơm tăng áp</t>
  </si>
  <si>
    <t>Công ty cổ phần nước Aqua One</t>
  </si>
  <si>
    <t xml:space="preserve">Xã Đồng Phú </t>
  </si>
  <si>
    <t>Quyết định số 2775/QĐ-UBND ngày 06/6/2018 duyệt chủ trương đầu tư bản đồ QH tổng mặt bằng tỉ lệ 1/500</t>
  </si>
  <si>
    <t>Cụm công nghiệp Đông Phú Yên</t>
  </si>
  <si>
    <t>SKK</t>
  </si>
  <si>
    <t>Công ty cổ phần tập đoàn Phú Mỹ</t>
  </si>
  <si>
    <t>xã Phú Nghĩa, Đông Phương Yên, Trường Yên</t>
  </si>
  <si>
    <t>Thông báo số 2236-TB/TU ngày 04/10/2019 của thành ủy Hà Nội thông báo kết luận của Ban Thường vụ Thành ủy về chủ trương thành lập cụm công nghiệp Đông Phú Yên;</t>
  </si>
  <si>
    <t>Xây dựng khu chứa cấu kiện phục vụ xây dựng trường đua công thức 1 (F1)</t>
  </si>
  <si>
    <t>Công ty CP đầu tư và xây dựng Xuân Mai</t>
  </si>
  <si>
    <t>Thị trấn Chúc Sơn</t>
  </si>
  <si>
    <t>Thông báo số 955/TB-UBND ngày 02/10/2018 về việc xem xét việc công ty cổ phần Đầu tư và xây dựng Xuân Mai đề xuất thực hiện dự án khu vực cấu kiện phục vụ cho các công trình xây dựng công nghiệp, thể dục thể thao tại thị trấn Chúc Sơn, huyện Chương Mỹ; Văn bản số 747/UBND-QLĐT ngày 11/4/2018 về việc giới thiệu địa điểm xây dựng khu chứa cấu kiện phục vụ xây dựng trường đua công thức F1; Quyết định số 6735/QĐ-UBND ngày 22/11/2019 của UBND thành phố Hà Nội phê duyệt nhiệm vụ quy hoạch chi tiết khu vực cấu kiện phục vụ cho các công trình xây dựng công nghiệp, thể dục thể thao tỉ lệ 1/500</t>
  </si>
  <si>
    <t>Nâng cấp, cải tạo đường tỉnh lộ 419</t>
  </si>
  <si>
    <t>10.2</t>
  </si>
  <si>
    <t>4.0</t>
  </si>
  <si>
    <t>Thị trấn Chúc Sơn, xã Đại Yên, xã Hợp Đồng, xã Quảng Bị, xã Đồng Phú</t>
  </si>
  <si>
    <t>0.99</t>
  </si>
  <si>
    <t>Đầu tư xây dựng tuyến đường vào khu xử lý chất thải tập trung thành phố tại thôn Đồng Ké, xã Trần Phú</t>
  </si>
  <si>
    <t>Xã Trần Phú</t>
  </si>
  <si>
    <t xml:space="preserve">QĐ 7801/QĐ-UBND ngày 24/12/2013 Thành phố cho phép chuẩn bị đầu tư; QĐ 6627/QĐ-UBND của UBND  thành phố ngày 31/10/2013 phe duyệt quy hoạch chi tiết; QĐ số 1729/QĐ-SGTVT ngày 07/12/2017 Sở Giao thông vận tải phê duyệt TKBVTC; Quyết định số 3539/QĐ-UBND ngày 13/8/2020 của UBND thành phố Hà Nội về việc chuyển chủ đầu tư </t>
  </si>
  <si>
    <t>Cải tạo nâng cấp tuyến tỉnh lộ 429 đoạn từ cầu Ba Thá đến đường Hồ Chí Minh</t>
  </si>
  <si>
    <t>Ban QLDA ĐTXD huyện Mỹ Đức</t>
  </si>
  <si>
    <t>xã Trần Phú</t>
  </si>
  <si>
    <t xml:space="preserve">Quyết định số 1503/QĐ-SGTVT ngày 24/9/2019 của Sở Giao thông vận tải thành phố Hà Nội về việc phê duyệt thiết kế bản vẽ thi công - Dự toán dự án cải tạo nâng cấp tuyến tỉnh lộ 429 đoạn từ cầu Ba Thá đến đường Hồ Chí Minh; 
Bản đồ phục vụ công tác bồi thường, hỗ trợ và tái định cư ngày tỷ lệ 1/500 đã được UBND huyện Chương Mỹ phê duyệt ngày 10/9/2020
</t>
  </si>
  <si>
    <t>Xây dựng ban chỉ huy quân sự huyện Chương Mỹ</t>
  </si>
  <si>
    <t>Ban chỉ huy quân sự huyện</t>
  </si>
  <si>
    <t xml:space="preserve"> huyện Chương Mỹ</t>
  </si>
  <si>
    <t>thị trấn Chúc Sơn</t>
  </si>
  <si>
    <t>Văn bản số 3145/UBND-BCH ngày 02/12/2019 của UBND huyện Chương Mỹ</t>
  </si>
  <si>
    <t>Dự án xây dựng đường giao thông tuyến N1 đoạn từ đê Tiên Tân đến đường N4</t>
  </si>
  <si>
    <t>Hồng Hà; Hạ Mỗ; Thượng Mỗ; Phương Đình; Trung Châu, Thọ Xuân</t>
  </si>
  <si>
    <t>Công văn số 95/HĐND ngày 22/8/2018 của Hội đồng nhân dân huyện Đan Phượng về việc phê duyệt chủ trương đầu tưu dự án Xây dựng đường giao thông tuyến N1 đoạn từ đê Tiên Tân đến đường N4; Quyết định số 2183/QĐ-UBND ngày 24/4/2019 của UBND huyện Đan Phượng về việc phê duyệt chỉ giới đường đỏ dự án Xây dựng đường giao thông Tuyến N1 đoạn từ đê Tiên Tân đến đường N4</t>
  </si>
  <si>
    <t>Đường từ đê Địch Thượng đến đầu làng Địch Thượng</t>
  </si>
  <si>
    <t>Quyết định số 6930/QĐ-UBND ngày 23/9/2019 của UBND huyện Đan Phượng về việc phê duyệt chủ trương đầu tư dự án Đường từ đê Địch Thượng đến đầu làng Địch  Thượng, xã Phương Đình</t>
  </si>
  <si>
    <t>Xây dựng trường mầm non Dục Tú (GĐ 2)</t>
  </si>
  <si>
    <t>Ban QLDA ĐTXD Huyện</t>
  </si>
  <si>
    <t>Dục Tú</t>
  </si>
  <si>
    <t>Quyết định số: 2197/QĐ-UBND ngày 24/4/2020 của UBND huyện Đông Anh về việc phê duyệt điều chỉnh dự án đầu tư xây dựng công trình.</t>
  </si>
  <si>
    <t xml:space="preserve">  Nguyên Khê</t>
  </si>
  <si>
    <t>Xây dựng HTKT khu đấu giá QSD đất tại xã Thụy Lâm, huyện Đông Anh</t>
  </si>
  <si>
    <t xml:space="preserve">  Thụy Lâm</t>
  </si>
  <si>
    <t>- Văn bản số 99/HĐND-TT ngày 07/11/2017 của TT HĐND huyện Đông Anh về việc phê duyệt lại chủ trương đầu tư dự án
- Quyết định số 4995/QĐ-UBND ngày 28/12/2012 của UBND huyện về việc phê duyệt Quy hoạch chi tiết Khu đất để đấu giá QSD tại xã Thụy Lâm, huyện Đông Anh- tỷ lệ 1/500
- Quyết định số 2398/QĐ-UBND ngày 29/05/2018 của UBND huyện Đông Anh về việc phê duyệt dự án đầu tư xây dựng công trình</t>
  </si>
  <si>
    <t>Bắc Hồng</t>
  </si>
  <si>
    <t>Hoàn thiện hạ tầng khu giãn dân và khu tái định cư xã Kim Chung, huyện Đông Anh</t>
  </si>
  <si>
    <t>Trung tâm PTQĐ huyện Đông Anh</t>
  </si>
  <si>
    <t>Kim Chung</t>
  </si>
  <si>
    <t>QĐ số 10220/QĐ-UBND 31/10/2017 của UBND huyện Đông Anh về việc phê duyệt Báo cáo kinh tế kỹ thuật xây dựng công trình
Quyết định số 10217/QĐ-UBND  ngày 31/10/2017 về việc phê duyệt báo cáo kinh tế kỹ thuật công trình.
Quyết định số 29/QĐ-TTQĐ ngày 23/3/2018 về việc phê duyệt điều chỉnh dự toán xây dựng công trình.
Quyết định số 1409/QĐ-UBND ngày 26/3/2018 về việc phê duyệt kế hoạch lựa chọn nhà thầu.
Thông báo diện tích số 0591/TB-DT ngày 27/7/2005</t>
  </si>
  <si>
    <t>Xây dựng hạ tầng kỹ thuật khu đất đấu giá quyền sử dụng đất tại xã Vân Hà, huyện Đông Anh</t>
  </si>
  <si>
    <t>Vân Hà</t>
  </si>
  <si>
    <t xml:space="preserve">- Quyết định số 948/QĐ-UBND ngày 15/4/2014 của UBND huyện Đông Anh về việc phê duyệt quy hoạch chi tiết tỷ lệ 1/500 _x000D_
- Quyết định số 4352/QĐ-UBND ngày 21/8/2018 của UBND huyện Đông Anh về việc phê duyệt dự án </t>
  </si>
  <si>
    <t>Cải tạo, nâng cấp đường từ ngã ba chợ Kim lên đê sông Cà lồ theo quy hoạch</t>
  </si>
  <si>
    <t>Xuân Nộn</t>
  </si>
  <si>
    <t>- Quyết định số 10226/QĐ-UBND ngày 31/10/2017 của UBND huyện Đông Anh về việc phê duyệt dự án 
- Quyết định số 6615/QĐ-UBND ngày 21/11/2018 của UBND huyện Đông Anh về việc phê duyệt thiết kế bản vẽ thi công - dự toán xây dựng công trình</t>
  </si>
  <si>
    <t>Xây dựng tuyến đường phía Tây thôn Hội Phụ nối với đường khu tái định cư Đông Hội đến thôn Lê Xá</t>
  </si>
  <si>
    <t xml:space="preserve">  Đông Hội</t>
  </si>
  <si>
    <t xml:space="preserve">- Quyết định số 11551/QĐ-UBND ngày 31/12/2019 của UBND huyện Đông Anh về việc phê duyệt điều chỉnh dự án 
- Văn bản số 367/UBND-QLĐT ngày 28/2/2020 của UBND huyện Đông Anh về việc chấp thuận phạm vi, ranh giới tuyến đường dự án </t>
  </si>
  <si>
    <t>Xây dựng Trường THCS Kim Chung 2</t>
  </si>
  <si>
    <t xml:space="preserve">  Kim Chung</t>
  </si>
  <si>
    <t>- Quyết định số 1270/QĐ-UBND ngày 12/03/2019 về việc phê duyệt điều chỉnh dự án đầu tư xây dựng công trình;
- Quyết định số 7595/QĐ-UBND ngày 18/10/2019 của UBND huyện Đông Anh về việc phê duyệt thiết kế bản vẽ thi công - dự toán xây dựng công trình.</t>
  </si>
  <si>
    <t>Xây dựng hạ tầng kỹ thuật khu đấu giá quyền sử dụng đất phía Đông thôn Nguyên Khê, huyện Đông Anh</t>
  </si>
  <si>
    <t xml:space="preserve">- Quyết định số 6211/QĐ-UBND ngày 10/9/2019 của UBND huyện Đông Anh về việc phê duyệt điều chỉnh dự án </t>
  </si>
  <si>
    <t>Cải tạo, nâng cấp đường giao thông từ ngã tư nguyên Khê nối với đường bệnh viện Đông Anh đi đền Sái tại ngã ba Kim, huyện Đông Anh</t>
  </si>
  <si>
    <t xml:space="preserve">  Nguyên Khê, Xuân Nộn</t>
  </si>
  <si>
    <t>- Quyết định số 5359/QĐ-UBND ngày 08/10/2018 của UBND thành phố Hà Nội về việc phê duyệt dự án</t>
  </si>
  <si>
    <t>Xây dựng hạ tầng hai bên và cải tạo đê cụt Tàm Xá huyện Đông Anh kết hợp làm đường giao thông</t>
  </si>
  <si>
    <t xml:space="preserve">  Tàm Xá</t>
  </si>
  <si>
    <t>- Quyết định số 4656/QĐ-UBND ngày 30/8/2018 về việc phê duyệt dự án 
- Quyết định số 334/UBND-QLĐT ngày 25/3/2019 về việc chấp thuận phạm vi, ranh giới khu đất</t>
  </si>
  <si>
    <t>Xây dựng trường mầm non Thư Lâm</t>
  </si>
  <si>
    <t>- Quyết định số 6019/QĐ-UBND ngày 31/10/2018 của UBND huyện Đông Anh về việc phê duyệt dự án;
- Quyết định số 8076/QĐ-UBND ngày 28/10/2019 của UBND huyện Đông Anh về việc phê duyệt thiết kế bản vẽ thi công - dự toán xây dựng công trình.</t>
  </si>
  <si>
    <t>Xây dựng Trạm y tế xã Thụy Lâm</t>
  </si>
  <si>
    <t>- Quyết định số 5977/QĐ-UBND ngày 31/10/2018 của UBND huyện Đông Anh về việc phê duyệt báo cáo KTKT</t>
  </si>
  <si>
    <t>Xây dựng hạ tầng kỹ thuật khu đấu giá quyền sử dụng đất phía Tây Bắc thôn Lễ Pháp xã Tiên Dương huyện Đông Anh</t>
  </si>
  <si>
    <t xml:space="preserve">  Tiên Dương</t>
  </si>
  <si>
    <t>- Quyết định số 4454/QĐ-UBND ngày 24/8/2018 của UBND huyện Đông Anh về việc phê duyệt dự án 
- Văn bản số 698/UBND-QLĐT ngày 07/6/2018 của UBND huyện Đông Anh về việc chấp thuận tổng mặt bằng tỷ lệ 1/500</t>
  </si>
  <si>
    <t>'Xây dựng trường tiểu học Cổ Loa 2</t>
  </si>
  <si>
    <t>Uy Nỗ</t>
  </si>
  <si>
    <t>- Các Quyết định của UBND huyện Đông Anh: số 6013/QĐ-UBND ngày 31/10/2018 về việc phê duyệt dự án đầu tư xây dựng công trình; số 8082/QĐ-UBND ngày 28/10/2019 về việc phê duyệt điều chỉnh dự án, thiết kế BVTC-DT xây dựng công trình;</t>
  </si>
  <si>
    <t>Hoàn thiện tuyến đường phía Đông khu đô thị Uy Nỗ, huyện Đông Anh (đoạn từ Nhà tang lễ Đông Anh đến khu TĐC Bắc sông Thiếp)</t>
  </si>
  <si>
    <t xml:space="preserve">  Uy Nỗ</t>
  </si>
  <si>
    <t xml:space="preserve">- Quyết định số 5987/QĐ-UBND ngày 31/10/2018 của UBND huyện Đông Anh về việc phê duyệt dự án </t>
  </si>
  <si>
    <t>Xây dựng tuyến đường từ chợ trung tâm đến đường Phúc Lộc, xã Uy Nỗ, huyện Đông Anh</t>
  </si>
  <si>
    <t>Quyết định số 5989/QĐ-UBND ngày 31/10/2018 của UBND huyện Đông Anh về việc  phê duyệt báo cáo kinh tế kỹ thuật</t>
  </si>
  <si>
    <t>Xây dựng trung tâm văn hóa, thể dục thể thao xã Đông Hội, huyện Đông Anh</t>
  </si>
  <si>
    <t>Đông Hội, Mai Lâm</t>
  </si>
  <si>
    <t>- Văn bản số 70/HĐND-TT ngày 15/9/2017 của HĐND huyện Đông Anh về việc phê duyệt chủ trương đầu tư;
- Nghị quyết số 02/NQ-HĐND ngày 16/01/2019 của HĐND huyện Đông Anh về việc phê duyệt điều chỉnh chủ trương đầu tư một số dự án thuộc Kế hoạch đầu tư công trung hạn 5 năm 2016-2020 của Huyện Đông Anh;
- Nghị Quyết số 13/NQ-HĐND ngày 28/6/2019 của HĐND huyện Đông Anh về việc phê duyệt điều chỉnh chủ trương đầu tư một số dự án thuộc kế hoạch đầu tư công trung hạn 5 năm 2016-2020 của huyện Đông Anh;
- Quyết định số 8083/QĐ-UBND ngày 28/10/2019 của UBND huyện Đông Anh về viêc phê duyệt dự án đầu tư xây dựng công trình.</t>
  </si>
  <si>
    <t>Xây dựng HTKT khu đấu giá QSD đất X2 Kim Chung, huyện Đông Anh,</t>
  </si>
  <si>
    <t xml:space="preserve"> Kim Chung, Võng La, Đại Mạch</t>
  </si>
  <si>
    <t>- Văn bản số 41/HĐND-TT ngày 18/06/2018 của TT HĐND huyện Đông Anh về việc phê duyệt chủ trương đầu tư dự án;
- Quyết định số 3173/QĐ-UBND ngày 16/06/2014 của UBND thành phố Hà Nội về việc phê duyệt Quy hoạch chi tiết Khu đất để đấu giá QSD X2 Kim Chung, huyện Đông Anh- tỷ lệ 1/500;
- Quyết định số 6038/QĐ-UBND ngày 30/8/2019 về việc phê duyệt dự án đầu tư.
- Quyết định số 4667/QĐ-UBND ngày 04/8/2020 về việc phê duyệt thiết kế bản vẽ thi công</t>
  </si>
  <si>
    <t>Xây dựng hạ tầng kỹ thuật khu đất đấu giá quyền sử dụng đất B1 phía Nam thôn Trung Oai, xã Tiên Dương, huyện Đông Anh</t>
  </si>
  <si>
    <t xml:space="preserve">- Quyết định số 8219/QĐ-UBND ngày 30/10/2019 của UBND huyện Đông Anh về việc phê duyệt dự án </t>
  </si>
  <si>
    <t>Xây dựng HTKT khu đấu giá QSD đất A7, xã Uy Nỗ, huyện Đông Anh</t>
  </si>
  <si>
    <t xml:space="preserve">  Uy Nỗ </t>
  </si>
  <si>
    <t>- Văn bản số 69/HĐND-TT ngày 20/7/2018 của thường trực HĐND huyện Đông Anh về việc phê duyệt chủ trương đầu tư; Quyết định số 8251/QĐ-UBND  ngày 31/10/2019 về việc phê duyệt dự án</t>
  </si>
  <si>
    <t>Xây dựng hạ tầng kỹ thuật khu đất đấu giá quyền sử dụng đất phía Tây đường Đản Dị, xã Uy Nỗ, huyện Đông Anh</t>
  </si>
  <si>
    <t>- Văn bản số 96/HĐND-TT ngày 02/11/2017 của thường trực HĐND huyện Đông Anh về việc phê duyệt chủ trương đầu tư
- Quyết định số 3521/QĐ-UBND ngày 25/6/2019 về phê duyệt Quy hoạch chị tiết 1/500
- Quyết định số 8250/QĐ-UBND ngày 31/10/2019 về việc phê duyệt dự án</t>
  </si>
  <si>
    <t>Xây dựng hạ tầng kỹ thuật khu đất đấu giá quyền sử dụng đất phía Tây đường Cổ Loa, xã Uy Nỗ, huyện Đông Anh</t>
  </si>
  <si>
    <t>- Văn bản số 06/HĐND-TT ngày 18/01/2018 của thường trực HĐND huyện Đông Anh về việc phê duyệt chủ trương đầu tư
- Quyết định số 3520/QĐ-UBND ngày 25/6/2019 về phê duyệt Quy hoạch chi tiết 1/500
- Quyết định số 8249/QĐ-UBND ngày 31/10/2018 về việc phê duyệt dự án</t>
  </si>
  <si>
    <t>Xây dựng trường mầm non Ánh Dương, xã Tiên Dương</t>
  </si>
  <si>
    <t>- Văn bản số 1414/UBND-QLĐT ngày 02/10/2018 về việc Chấp thuận Quy hoạch tổng mặt bằng tỷ lệ 1/500 và phương án kiến trúc;
- Quyết định số 6014/QĐ-UBND ngày 31/10/2018 của UBND huyện Đông Anh về việc phê duyệt dự án 
- Quyết định số 1607/QĐ-UBND ngày 02/4/2019 của UBND huyện Đông Anh về việc phê duyệt điều chỉnh dự án đầu tư xây dựng công trình;
- Quyết định số 2447/QĐ-UBND ngày 08/5/2020 của UBND huyện Đông Anh về việc phê duyệt thiết kế bản vẽ thi công - dự toán xây dựng công trình.</t>
  </si>
  <si>
    <t>Xây dựng trung tâm mầm non xã Võng La</t>
  </si>
  <si>
    <t>Võng La</t>
  </si>
  <si>
    <t>- Văn bản số 218/QLĐT-QH ngày 19/6/2018 của Phòng QLĐT huyện Đông Anh về việc thỏa thuận địa điểm quy hoạch thực hiện dự án;
- Quyết định số 5986/QĐ-UBND ngày 31/10/2018 của UBND huyện Đông Anh về việc phê duyệt dự án;
- Quyết định số 7596/QĐ-UBND ngày 18/10/2019 của UBND huyện Đông Anh về việc phê duyệt điều chỉnh dự án, phê duyệt thiết kế BVTC - dự toán xây dựng công trình</t>
  </si>
  <si>
    <t>Xây dựng nhà học trường THCS Võng La, xã Võng La</t>
  </si>
  <si>
    <t>- Quyết định số 5846/QĐ-UBND ngày 26/10/2018 của UBND huyện Đông Anh về việc phê duyệt dự án
- Văn bản số 96/QLĐT-QH ngày 20/7/2016 của Phòng QLĐT huyện Đông Anh về việc thỏa thuận địa điểm quy hoạch mở rộng trường;
- Quyết định số 7266/QĐ-UBND ngày 02/10/2019 của UBND huyện Đông Anh về việc phê duyệt thiết kế BVTC - dự toán xây dựng công trình và điều chỉnh cơ cấu TMĐT.</t>
  </si>
  <si>
    <t>Xây dựng hạ tầng khu tái định cư Xuân Canh</t>
  </si>
  <si>
    <t>Ban quản lý dự án Hạ tầng tả ngạn</t>
  </si>
  <si>
    <t>Xuân Canh</t>
  </si>
  <si>
    <t>Quyết định số 1876/QĐ-UBND ngày 18/04/2019 của UBND huyện Đông Anh phê duyệt điều chỉnh dự án đầu tư xây dựng HTKT khu tái định cư Xuân Canh - huyện Đông Anh.</t>
  </si>
  <si>
    <t>Xây dựng tuyến đường gom và kè sông Đào Nguyên Khê đoạn từ cầu Đôi đến đường sắt Hà Nội - Lào Cai, huyện Đông Anh</t>
  </si>
  <si>
    <t xml:space="preserve">  Tiên Dương, thị trấn Đông Anh</t>
  </si>
  <si>
    <t>- Văn bản số 88/HĐND-TT ngày 05/09/2018 của TT HĐND huyện Đông Anh về phê duyệt chủ trương đầu tư dự án;
- Quyết định số 8225/QĐ-UBND ngày 30/10/2019 về phê duyệt dự án. 
- Quyết định số 5073/QĐ-UBND ngày 19/8/2020 phê duyệt điều chỉnh dự án, phê duyệt TKBVTC-DT</t>
  </si>
  <si>
    <t>Xây dựng HTKT khu đất X3 thôn Lương Nỗ xã Tiên Dương phục vụ đấu giá QSD đất</t>
  </si>
  <si>
    <t>Tiên Dương</t>
  </si>
  <si>
    <t>691/QĐ-UBND ngày 30/3/2016 về việc cho phép chuẩn bị đầu tư dự án.
QĐ số 4629/QĐ-UBND ngày 28/10/2016 về việc Phê duyệt BCKTKT công trình.
QĐ số 6695/QĐ-UBND ngày 28/11/2018 về việc Phê duyệt điều chỉnh BCKTKT.</t>
  </si>
  <si>
    <t>Xây dựng nhà văn hóa các tổ dân phố thị trấn Đông Anh</t>
  </si>
  <si>
    <t>Văn bản số 93/HĐND-TT ngày 12/9/2018 của HĐND huyện Đông Anh về việc phê duyệt chủ trương đầu tư dự án; Văn bản số 208/QLĐT-QH ngày 12/6/2018 của Phòng QLĐT huyện Đông Anh về việc cung cấp thông tin địa điểm quy hoạch khu đất để thực hiện dự án; Quyết định số 7599/QĐ-UBND ngày 18/10/2019 về việc phê duyệt dự án đầu tư</t>
  </si>
  <si>
    <t>Xây dựng hoàn thiện trường tiểu học Bắc Hồng</t>
  </si>
  <si>
    <t>- Nghị quyết số 12/NQ-HĐND ngày 28/6/2019 của HĐND huyện Đông Anh về việc phê duyệt chủ trương đầu tư một số dự án trên địa bàn huyện Đông Anh;
- Văn bản số 842/UBND-QLĐT ngày 14/4/2020 của UBND huyện Đông Anh về việc chấp thuận bản vẽ TMB tỷ lệ 1/500 và hồ sơ phương án kiến trúc.</t>
  </si>
  <si>
    <t>Xây dựng trường tiểu học Đại Mạch 2</t>
  </si>
  <si>
    <t xml:space="preserve">  Đại Mạch</t>
  </si>
  <si>
    <t>- Nghị quyết số 01/NQ-HĐND ngày 16/01/2019 của HĐND huyện Đông Anh về việc phê duyệt chủ trương đầu tư một số dự án thuộc kế hoạch đầu tư công trung hạn 5 năm 2016-2020 của UBND huyện Đông Anh
- Quyết định số 2836/QĐ-UBND ngày 04/6/2020 của UBND huyện Đông Anh về việc phê duyệt dự án đầu tư xây dựng</t>
  </si>
  <si>
    <t>Xây dựng hoàn thiện hạ tầng giao thông thoát nước xã Kim Chung_x000D_</t>
  </si>
  <si>
    <t>- Nghị quyết số 01/NQ-HĐND ngày 16/01/2019 của HĐND huyện Đông Anh về phê duyệt chủ trương đầu tư dự án thuộc kế hoạch đầu tư công trung hạn 5 năm 2016-2020 của huyện Đông Anh;
- Quyết định số 4666/QĐ-UBND ngày 04/8/2020 của UBND huyện Đông Anh về việc phê duyệt dự án đầu tư xây dựng</t>
  </si>
  <si>
    <t>Xây dựng trường tiểu học thôn Hậu Dưỡng</t>
  </si>
  <si>
    <t>- Văn bản số 49/HĐND-TT ngày 18/6/2018 của UBND huyện Đông Anh về việc phê duyệt chủ trương đầu tư dự án;
- Quyết định số 3989/QĐ-UBND ngày 15/7/2020 về việc phê duyệt dự án đầu tư xây dựng công trình</t>
  </si>
  <si>
    <t>Xây dựng tuyến đường kết nối từ đường Nam Hà đến trục kinh tế miền Đông, xã Liên Hà, huyện Đông Anh.</t>
  </si>
  <si>
    <t xml:space="preserve">  Liên Hà</t>
  </si>
  <si>
    <t>- Nghị quyết số 01/NQ-HĐND ngày 16/01/2019 của HĐND huyện Đông Anh về phê duyệt chủ trương đầu tư dự án thuộc kế hoạch đầu tư công trung hạn 5 năm 2016-2020 của huyện Đông Anh;
- Quyết định số 1507/QĐ-UBND ngày 18/3/2020 của UBND huyện Đông Anh về việc phê duyệt dự án đầu tư xây dựng.</t>
  </si>
  <si>
    <t>Xây dựng trường tiểu học Nam Hồng 2</t>
  </si>
  <si>
    <t xml:space="preserve">  Nam Hồng</t>
  </si>
  <si>
    <t>- Nghị quyết số 01/NQ-HĐND ngày 16/01/2019 của HĐND huyện Đông Anh về việc phê duyệt chủ trương đầu tư một số dự án thuộc kế hoạch đầu tư công trung hạn 5 năm 2016-2020 của UBND huyện Đông Anh
- Văn bản số 312/QLĐT-QH ngày 27/2/2018 của Phòng QLĐT huyện Đông Anh về việc thỏa thuận địa điểm và cung cấp thông tin quy hoạch khu đất để thực hiện dự án
- Quyết định số 2169/QĐ-UBND ngày 23/4/2020 về việc phê duyệt dự án đầu tư.</t>
  </si>
  <si>
    <t>Xây dựng trường mầm non Sơn Du, xã Nguyên Khê</t>
  </si>
  <si>
    <t>- Nghị quyết số 12/NQ-HĐND ngày 28/06/2019 của HĐND huyện Đông Anh về việc phê duyệt chủ trương đầu tư một số dự án trên địa bàn huyện Đông Anh.
- Văn bản số 2137/UBND-QLĐT ngày 08/9/2020 của UBND huyện Đông Anh về việc chấp thuận quy hoạch TMB tỷ lệ 1/500 và phương án kiến trúc.</t>
  </si>
  <si>
    <t>Xây dựng trường trung học cơ sở Tiên Dương</t>
  </si>
  <si>
    <t>- Quyết định số 4147/QĐ-UBND ngày 22/7/2020 của UBND huyện Đông Anh về việc phê duyệt dự án đầu tư xây dựng công trình;
- Quyết định số 4147/QĐ-UBND ngày 22/7/2020 của UBND huyện Đông Anh về việc phê duyệt dự án đầu tư xây dựng.</t>
  </si>
  <si>
    <t>Xây dựng trường tiểu học Tiên Dương 2</t>
  </si>
  <si>
    <t>- Quyết định số 4146/QĐ-UBND ngày 22/7/2020 của UBND huyện Đông Anh về việc phê duyệt dự án đầu tư xây dựng công trình;
- Quyết định số 4146/QĐ-UBND ngày 22/7/2020 của UBND huyện Đông Anh về việc phê duyệt dự án đầu tư xây dựng.</t>
  </si>
  <si>
    <t>Xây dựng trường mầm non Xuân Canh khu vực Vạn Lộc và Văn Thượng</t>
  </si>
  <si>
    <t>- Nghị Quyết số 05/NQ-HĐND ngày 08/5/2019 của HĐND huyện Đông Anh về việc phê duyệt chủ trương đầu tư một số dự án trên địa bàn huyện Đông Anh
- Văn bản số 2136/UBND-QLĐT ngày 08/9/2020 của UBND huyện Đông Anh về việc chấp thuận quy hoạch TMB tỷ lệ 1/500 và phương án kiến trúc.</t>
  </si>
  <si>
    <t>Xây dựng trường THCS chất lượng cao huyện Đông Anh</t>
  </si>
  <si>
    <t>- Văn bản số 47/HĐND-TT ngày 18/6/2018 về việc phê duyệt chủ trương đầu tư 
- Nghị quyết 06/NQ-HĐND ngày 08/5/2019 điều chỉnh chủ trương đầu tư một số dự án thuộc kế hoạch đầu tư công trung hạn 5 năm 2016-2020 của UBND huyện Đông Anh
- Quyết định số7840/QĐ-UBND ngày 22/10/2020 của UBND huyện Đông Anh về việc phê duyệt dự án đầu tư xây dựng.</t>
  </si>
  <si>
    <t>Xây dựng trường tiểu học chất lượng cao huyện Đông Anh</t>
  </si>
  <si>
    <t>- Văn bản 46/HĐND-TT ngày 18/6/2018 của HĐND huyện Đông Anh về việc phê duyệt chủ trương
- Nghị quyết 06/NQ-HĐND ngày 08/5/2019 điều chỉnh chủ trương đầu tư một số dự án thuộc kế hoạch đầu tư công trung hạn 5 năm 2016-2020 của UBND huyện Đông Anh (Phụ lục số 04)
- Văn bản số 156/QLĐT-QH của Phòng QLĐT huyện Đông Anh về thông tin địa điểm quy hoạch thực hiện dự án
- Quyết định số 7851/QĐ-UBND ngày 23/10/2019 của UBND huyện Đông Anh về việc phê duyệt dự án đầu tư xây dựng công trình</t>
  </si>
  <si>
    <t>Xây dựng khu cây xanh thể dục thể thao và khớp nối hạ tầng khu vực xóm hậu Uy Nỗ</t>
  </si>
  <si>
    <t>DTT</t>
  </si>
  <si>
    <t>- Nghị quyết số 12/NQ-HĐND ngày 28/06/2019 của HĐND huyện Đông Anh về phê duyệt chủ trương đầu tư một số dự án trên địa bàn huyện Đông Anh;
- Văn bản số 2033/UBND-QLĐT ngày 25/8/2020 của UBND huyện Đông Anh về việc chấp thuận quy hoạch TMB tỷ lệ 1/500 và phương án kiến trúc.</t>
  </si>
  <si>
    <t>Xây dựng tuyến đường từ QL3 đến hết cụm công nghiệp vừa và nhỏ Nguyên khê</t>
  </si>
  <si>
    <t>Thị trấn Đông Anh, Tiên Dương</t>
  </si>
  <si>
    <t>- Quyết định số 3729/QĐ-UBND ngày 11/7/2019 của UBND thành phố Hà Nội về việc phê duyệt chủ trương đầu tư
-Quyết định số 3253/QĐ-UBND ngày 22/7/2020 của UBND huyện Đông Anh về việc phê duyệt quy hoạch chi tiết tỷ lệ 1/500.</t>
  </si>
  <si>
    <t>Xây dựng trường tiểu học Uy Nỗ 2 (chất lượng cao)</t>
  </si>
  <si>
    <t>Thị trấn Đông Anh</t>
  </si>
  <si>
    <t>- Văn bản số 100/HĐND-TT ngày 08/11/2017 của HĐND huyện Đông Anh về việc phê duyệt chủ trương dự án
- Nghị quyết 06/NQ-HĐND ngày 08/5/2019 điều chỉnh chủ trương đầu tư một số dự án thuộc kế hoạch đầu tư công trung hạn 5 năm 2016-2020 của UBND huyện Đông Anh
- Quyết định số 7858/QĐ-UBND ngày 23/10/2019 của UBND huyện Đông Anh về việc phê duyệt dự án đầu tư.</t>
  </si>
  <si>
    <t>Xây dựng các tuyến đường xung quanh hồ cạnh trụ sở Bảo hiểm xã hội huyện Đông Anh</t>
  </si>
  <si>
    <t xml:space="preserve">Thị trấn Đông Anh, Uy Nỗ </t>
  </si>
  <si>
    <t>- Quyết định số 1431/QĐ-UBND ngày 20/3/2019 của UBND huyện Đông Anh về việc phê duyệt chủ trương đầu tư
- Quyết định số 8244/QĐ-UBND ngày 31/10/2019 về việc phê duyệt dự án đầu tư.</t>
  </si>
  <si>
    <t>Đầu tư các hạng mục hoàn thiện trường mầm non Hoa Lâm, xã Mai Lâm</t>
  </si>
  <si>
    <t xml:space="preserve">  Mai Lâm</t>
  </si>
  <si>
    <t>- Nghị quyết số 02/NQ-HĐND ngày 16/01/2019 của HĐND huyện Đông Anh về việc phê duyệt điều chỉnh chủ trương đầu tư dự án thuộc kế hoạch đầu tư công trung hạn 5 năm 2016-2020 của huyện Đông Anh;
- Quyết định số 4788/QĐ-UBND ngày 10/8/2020 của UBND huyện Đông Anh về việc phê duyệt dự án đầu tư xây dựng công trình;</t>
  </si>
  <si>
    <t>Dự án: Xây dựng HTKT khu đất X1 xã Đông Hội và xã Mai Lâm huyện Đông Anh để trả nợ đất dịch vụ cho các hộ dân theo chính sách GPMB</t>
  </si>
  <si>
    <t>Văn bản số 80/HĐND-TT ngày 24/8/2018 của Thường trực Hội đồng nhân dân huyện Đông Anh
QĐ số 5967/QĐ-UBND ngày 30/10/2018 về việc phê duyệt dự án đầu tư xây dựng công trình
QĐ số 6858b/QĐ-UBND ngày 20/9/2019 về việc phê duyệt Thiết kế bản vẽ thi công- dự toán công trình</t>
  </si>
  <si>
    <t>Xây dựng hạ tầng kỹ thuật để phục vụ đấu giá quyền sử dụng đất xen kẹt tại khu đất X2 tại thôn Phù Liễn; X3 tại thôn Quan Âm xã Bắc Hồng; X1 thôn Lê Xá, X2 thôn Lê Xá, X2 thôn Thái Bình xã Mai Lâm; (điểm X3) tại thôn Đầm, xã Vân Nội; thôn Đường Yên, xã Xuân Nộn (điểm X4); thôn Đường Yên, xã Xuân Nộn (điểm X5); thôn Đình Trung, xã Xuân Nộn (điểm X7); thôn Xuân Nộn, xã Xuân Nộn (điểm X8); thôn Lương Quy, xã Xuân Nộn (điểm X3); điểm X2, thôn Mai Châu</t>
  </si>
  <si>
    <t>Bắc Hồng; Mai Lâm; Vân Nội; Nam Hồng; Nguyên Khê; Xuân Nộn</t>
  </si>
  <si>
    <t>QĐ số 4843/QĐ-UBND ngày 10/09/2018 phê duyệt chủ trương đầu tư; Văn bản số 04/QLĐT-QH ngày 12/01/2015 của phòng QLĐT huyện Đông Anh về việc thỏa thuận địa điểm quy hoạch; QĐ 6125b/QĐ-UBND ngày 05/09/2019 của UBND huyện Đông Anh về việc phê duyệt điều chỉnh chủ trương đầu tư dự án; Văn bản số 150/QLĐT ngày 23/6/2017 của Phòng Quản lý đô thị huyện Đông Anh về việc Thỏa thuận địa điểm quy hoạch khu đất để xây dựng HTKT, tổ chức đấu giá quyền sử dụng đất; QĐ 6126b/QĐ-UBND ngày 05/09/2019 của UBND huyện Đông Anh về việc phê duyệt điều chỉnh chủ trương đầu tư dự án; Văn bản số 108/QLĐT-QH ngày 12/4/2018 của phòng QLĐT huyện Đông Anh về việc thỏa thuận địa điểm quy hoạch; Văn bản số 107/UBND-QLĐT ngày 11/4/2018 của UBND huyện Đông Anh; Văn bản số 322/QLĐT-QH ngày 28/11/2017 của Phòng QLĐT huyện Đông Anh; Văn bản số 65/QLĐT-QH ngày 08/07/2015 của phòng QLĐT huyện Đông Anh; Văn bản số 381/QLĐT-QH ngày 22/8/2018 của phòng Quản lý Đô thị huyện Đông Anh về thông tin địa điểm quy hoạch các khu đất  để lập dự án đấu giá QSD đất tại xã Dục Tú huyện Đông Anh, Hà Nội; QĐ số 4842/QĐ-UBND ngày 10/09/2018 phê duyệt chủ trương đầu tư (X2 thôn Thái Bình)</t>
  </si>
  <si>
    <t>Xây dựng hạ tầng kỹ thuật khu đất phục vụ đấu giá quyền sử dụng đất xen kẹt tại xã Nguyên Khê, Vân Nội, Thụy Lâm; Xuân Canh</t>
  </si>
  <si>
    <t>Nguyên Khê; Vân Nội; Thụy Lâm; Xuân Canh</t>
  </si>
  <si>
    <t>1. Phê duyệt chủ trương đầu tư: Quyết định số 1053/QĐ-UBND ngày 09/02/2018 của UBND huyện Đông Anh; 2. Phê duyệt chủ trương đầu tư: Quyết định số 1054/QĐ-UBND ngày 09/02/2018 của UBND huyện Đông Anh; 3. Phê duyệt chủ trương đầu tư: Quyết định số 1055/QĐ-UBND ngày 09/02/2018 của UBND huyện Đông Anh; 4. Phê duyệt chủ trương đầu tư: Quyết định số 1056/QĐ-UBND ngày 09/02/2018 của UBND huyện Đông Anh; 5. Phê duyệt chủ trương đầu tư: Quyết định số 1057/QĐ-UBND ngày 09/02/2018 của UBND huyện Đông Anh; 6. Phê duyệt chủ trương đầu tư: Quyết định số 951/QĐ-UBND ngày 10/4/2013 của UBND huyện Đông Anh; 7. Phê duyệt chủ trương đầu tư: Quyết định số 9342/QĐ-UBND ngày 09/02/2018 của UBND huyện Đông Anh; 8. Phê duyệt chủ trương đầu tư: Quyết định số 9341/QĐ-UBND ngày 09/02/2018 của UBND huyện Đông Anh; 9. Phê duyệt chủ trương đầu tư: Quyết định số 9340/QĐ-UBND ngày 09/02/2018 của UBND huyện Đông Anh; 10.Phê duyệt chủ trương đầu tư: Quyết định số 9339/QĐ-UBND ngày 09/02/2018 của UBND huyện Đông Anh; 11. Phê duyệt chủ trương đầu tư: Quyết định số 9338/QĐ-UBND ngày 09/02/2018 của UBND huyện Đông Anh; 12. Phê duyệt chủ trương đầu tư: Quyết định số 9337/QĐ-UBND ngày 09/02/2018 của UBND huyện Đông Anh; 12. Quyết định số 4847/QĐ-UBND ngày 15/11/2016 của UBND huyện Đông Anh phê duyệt dự án đầu tư: Xây dựng hạ tầng kỹ thuật khu đấu giá đất kẹt X 10 tại thôn Xuân Canh, xã Xuân Canh; 13. Quyết định số 4848/QĐ-UBND ngày 15/11/2016 của UBND huyện Đông Anh phê duyệt dự án đầu tư: Xây dựng hạ tầng kỹ thuật khu đấu giá đất kẹt X11 tại thôn Xuân Trạch, xã Xuân Canh</t>
  </si>
  <si>
    <t>Xây dựng cơ sở HTKT phục vụ
 đấu giá QSDĐ nhỏ lẻ xen kẹt tại 32 khu đất tại các xã</t>
  </si>
  <si>
    <t>Các xã: Uy Nỗ, Việt Hùng, Xuân Canh, Dục Tú, Vân Nội, Tiên Dương, Đại Mạch, Võng La, Mai Lâm, Tàm Xá, Liên Hà, Kim Chung, Đông Hội, Hải Bối, Xuân Nộn</t>
  </si>
  <si>
    <t>Theo các Quyết định phê duyệt chủ trường đầu tư của UBND huyện gồm: 5240/QĐ ngày 31/12/2015 điểm X8 thôn Kính Nỗ, xã Uy Nỗ; 7549/QĐ-UBND ngày 27/6/2017 tại X1 thôn Trung, xã Việt Hùng; 4847/QĐ-UBND ngày 15/11/2016 và 4848/QĐ-UBND ngày 15/11/2016 điểm X10 thôn Xuân Canh, X11 thôn Xuân Trạch, xã Xuân Canh; 7023/QĐ-UBND ngày 15/6/2017 điểm X1 thôn Dục Tú 1 , xã Dục Tú; 687/QĐ-UBND ngày 30/3/2016  X7 thôn Lễ Pháp, xã Tiên Dương; 268/UBND ngày 18/01/2007 của UBND Thành phố và 481/QĐ-UBND ngày 10/03/2015tại khu Hồ Đền và điểm X2 thôn Mạch Lũng, xã Đại Mạch; 7508/QĐ-UBND ngày 31/12/2015 của UBND Thành phố tại thôn Sáp Mai ; 2116/QĐ-UBND ngày 26/7/2015 và 2116/QĐ-UBND ngày 26/7/2015 tại điểm X1, X2 thôn Đông, xã Tàm Xá; 094/QĐ-UBND ngày 14/5/2012 tại điểm X3 và 8622/QĐ-UBND ngày 21/8/2017tại điểm X4; Quyết định 1731b, 1732b/QĐ-UBND ngày 10/8/2015 tại điểm X4, X5 thôn Du Nội, X6 thôn Mai Hiên; 3356/QĐ-UBND ngày 19/10/2015 tại thôn Phúc Hậu 2, xã Dục Tú; 3357/QĐ-UBND ngày 19/10/2015 tại thôn Phúc Hậu 1, xã Dục Tú, 3358/QĐ-UBND ngày 19/10/2015 tại thôn Đình Tràng, xã Dục Tú; 4853/QĐ-UBND ngày 15/11/2016, 4849/QĐ-UBND ngày 15/11/2016, 4851/QĐ-UBND ngày 15/11/2016, 4850/QĐ-UBND ngày 15/11/2016, 4852/QĐ-UBND ngày 15/11/2016 của UBND huyện Đông Anh tại X1 thôn Lỗ Khê; X2 và X8 thôn Hà Phong; X6 thôn Lỗ Khê; X7 thôn Hà Hương, xã Liên Hà; 4825/QĐ-UBND ngày 17/04/2017 tại điểm X1 thôn Hội phụ, xã Đông Hội; 5538/QĐ-UBND ngày 11/05/2017 tại điểm X2 thôn Lương Quy, xã Xuân Nộn; 3339/QĐ-UBND ngày 24/10/2012 tại điểm đấu giá đất kẹt Đồng Săng Đồng Sậy, xã Hải Bối.</t>
  </si>
  <si>
    <t>Xây dựng khu cây xanh thể dục thể thao huyện Đông Anh (tên cũ: Xây dựng trung tâm thể dục thể thao huyện Đông Anh)</t>
  </si>
  <si>
    <t xml:space="preserve"> - Văn bản số 92/HĐND-TT ngày 11/9/2018 của HĐND huyện Đông Anh về việc phê duyệt chủ trương đầu tư dự án 
- Nghị quyêt số 06/NQ-HĐND ngày 8/5/2019 của HĐND huyện Đông Anh về việc phê duyệt điều chỉnh chủ trương đầu tư một số dự án thuộc kế hoạch đầu tư công trung hạn 5 năm 2016-2020 của huyện Đông Anh
- Quyết định 8873/QĐ-UBND ngày 20/11/2019 của UBND huyện Đông Anh về việc phê duyệt dự án đầu tư xây dựng</t>
  </si>
  <si>
    <t>Xây dựng HTKT tại khu đất X1 thôn Đìa, xã Nam Hồng, huyện Đông Anh, thành phố Hà Nội để đấu giá quyền sử dụng đất nhằm tạo nguồn vốn đầu tư xây dựng nông thôn mới</t>
  </si>
  <si>
    <t>Nam Hồng</t>
  </si>
  <si>
    <t>Quyết định số 4842/QĐ-UBND ngày 10/9/2018  của UBND huyện Đông Anh về việc phê duyệt chủ trương đầu tư dự án
QĐ số 8203/QĐ-UBND ngày 30/10/2019 về việc Phê duyệt BCKTKT đầu tư xây dựng công trình.</t>
  </si>
  <si>
    <t>Dự án Xây dựng trường Cao đẳng nghề Công nghiệp</t>
  </si>
  <si>
    <t>Ban QLDA ĐTXD CTDD và CN Thành phố Hà Nội</t>
  </si>
  <si>
    <t>Nguyên Khê</t>
  </si>
  <si>
    <t>VB số 5018/VP-QHXDGT ngày 16/9/2013 của UBND TP về địa điểm quy hoạch di chuyển dự án; Vb số 3129/QHKT P3 ngay 26/9/2013 của Sở QHKT về quy hoạch chi tiết 1/500 của dự án.</t>
  </si>
  <si>
    <t xml:space="preserve">Xây dựng HT khu đất xen kẹt X1 Thôn Thọ Đa xã Kim Nỗ phục vụ đấu giá QSD đất </t>
  </si>
  <si>
    <t>UBND xã Kim Nỗ</t>
  </si>
  <si>
    <t>Kim Nỗ</t>
  </si>
  <si>
    <t>Quyết định số 8693/QĐ-UBND ngày 12/11/2019  của UBND huyện Đông Anh về việc phê duyệt điều chỉnh chủ trương đầu tư dự án
QĐ số 285/QĐ-UBND ngày 22/01/2014 về việc Phê duyệt BCKTKT đầu tư xây dựng công trình.</t>
  </si>
  <si>
    <t>UBND xã Tiên Dương</t>
  </si>
  <si>
    <t>UBND huyện Đông Anh</t>
  </si>
  <si>
    <t>Trung tâm PTQĐ huyện Đông Anh; UBND các xã</t>
  </si>
  <si>
    <t>UBND xã Nguyên Khê, Vân Nội; Thụy Lâm; Xuân Canh, TT PTQĐ</t>
  </si>
  <si>
    <t>UBND 
các xã</t>
  </si>
  <si>
    <t>Thành phố thông minh</t>
  </si>
  <si>
    <t>Các nhà đầu tư: Sumimoto Công ty cổ phần tập đoàn BRG, Công ty TNHH moto NA Việt Nam, công ty TNHH đầu tư bất động sản Phú Cường, công ty cổ phần dịch vụ và kinh doanh bất động sản Hà Nội</t>
  </si>
  <si>
    <t>Hải Bối, Vĩnh Ngọc, Kim Nỗ</t>
  </si>
  <si>
    <t>Quyết định chủ trương đầu tư số 3003/QĐ-UBND ngày 16/6/2018 của UBND thành phố Hà Nội.
Quyết định số 990/QĐ-UBND ngày 01/3/2019 về việc giao nhiệm vụ cho UBND huyện Đông Anh thực hiện công tác bồi thường hỗ trợ dự án.</t>
  </si>
  <si>
    <t>Xây dựng Nhà mảy xử lý tái chế chất thải rắn xây dựng bằng công nghệ cao tại xã Dục Tú</t>
  </si>
  <si>
    <t>Công-ty TNHH Bê tông đúc săn và cơ khí Bình Dương</t>
  </si>
  <si>
    <t>Thông báo 1033/TB-UBND ngày 01/9/2017 của UBND Thành phố Hà Nội kết luận Chủ tịch UBND Thành phố tại cuộc họp xem xét đề xuất Dự án</t>
  </si>
  <si>
    <t>Dự án GPMB xây dựng đường dây 500/200 kV Hiệp Hòa-Đông Anh-Bắc Ninh 2</t>
  </si>
  <si>
    <t>BQL các công trình điện Miền Bắc-CN tổng công ty truyền tải điện quốc gia</t>
  </si>
  <si>
    <t>Thụy Lâm; Dục Tú; Liên Hà; Vân Hà</t>
  </si>
  <si>
    <t>Văn bản số 4804/BCT-TCNL ngày 03/6/2014 của Bộ Công thương và QĐ số 897/QĐ-TTg ngày 16/6/2014 của Thủ tướng Chính phủ
QĐ 637/QĐ-EVN ngày 26/9/2014 của Tập đoàn điện lực Việt Nam về việc phê duyệt dự án đầu tư.</t>
  </si>
  <si>
    <t>Dự án GPMB xây dựng Tổ hợp y tế - Chăm sóc sức khỏe công nghệ cao tại Hà Nội</t>
  </si>
  <si>
    <t>Công ty cổ phần phát triển y tế quốc tế TH</t>
  </si>
  <si>
    <t>QĐ số 3848/QĐ-UBND ngày 24/6/2017 của UBND thành phố Hà Nội về phê duyệt chủ trương đầu tư
QĐ số 6230/QĐ-UBND ngày 14/11/2018 về việc giao nhiệm vụ cho UBND huyện Đông Anh</t>
  </si>
  <si>
    <t>Dự án GPMB Công viên văn hóa Kim Quy</t>
  </si>
  <si>
    <t>Công ty CP Mặt trời</t>
  </si>
  <si>
    <t>Tiên Dương, Vĩnh Ngọc</t>
  </si>
  <si>
    <t>Văn bản số 3757/UBND-KH&amp;ĐT chấp thuận nghiên cứu dự án của UBND thành phố hà Nội
QĐ 4534/QĐ-UBND ngày 22/8/2016 của UBND TP HN v/v giao nhiệm vụ cho UBND huyện Đông Anh làm chủ đầu tư thực hiện công tác GPMB.</t>
  </si>
  <si>
    <t>Cụm công nghiệp làng nghề Thiết Bình, xã Vân Hà</t>
  </si>
  <si>
    <t>Công ty CP đầu tư xây dựng phát triển Việt Nam</t>
  </si>
  <si>
    <t xml:space="preserve"> Quyết định số 2951/QĐ- UBND ngày 15/6/2018 của UBND thành phố Hà Nội về việc thành lập Cụm công nghiệp Thiết Bình, huyện Đông Anh, thành phố Hà Nội;
 Nghị Quyết số 6405/QĐ- UBND ngày 13/9/2019 của UBND huyện Đông Anh về việc phê duyệt Quy hoạch chi tiết xây dựng tỷ lệ 1/500 Cụm công nghiệp Thiết Bình; 
</t>
  </si>
  <si>
    <t>Cải tạo, nâng cấp khả năng tải đường dây 110kV 181 Đông Anh</t>
  </si>
  <si>
    <t>Ban QLDA lưới điện Hà Nội - Tổng công ty điện lực TP Hà Nội</t>
  </si>
  <si>
    <t>VB 52/UBND-QLĐT ngày 21/1/2016 của UBND huyện Đông Anh thống nhất phương án tuyến</t>
  </si>
  <si>
    <t>Dự án: Xây dựng bãi đỗ xe và dịch vụ khu du lịch đền Sái, huyện Đông Anh</t>
  </si>
  <si>
    <t>Công ty TNHH đầu tư thương mại và xây dựng Thanh Bình</t>
  </si>
  <si>
    <t>Thụy Lâm, huyện Đông Anh</t>
  </si>
  <si>
    <t>Giấy chứng nhận đầu tư số 01121001736 ngày 18/9/2014 của UBND thành phố Hà Nội.
`- QĐ số 3096/QĐ-UBND ngày 03/8/2007 của UBND TP HN phê duyệt danh mục dự án tổ chức đấu thầu lựa chọn nhà dầu tư có sử dụng đất.
`- QĐ 3834/QĐ-UBND ngày 12/10/2011 của UBND TP HN v/v phê duyệt kết quả đấu thầu lựa chọn nhà đầu tư.</t>
  </si>
  <si>
    <t>Mở rộng Trạm biến áp 220KV Vân Trì</t>
  </si>
  <si>
    <t>Ban QLDA các công trình điện Miền Bắc</t>
  </si>
  <si>
    <t>Công văn số 2346/UBND-ĐT ngày 23/5/2018 của UBND Thành phố chấp thuận điều chỉnh cục bộ và băn bản số 2607/QHKT-HTKT ngày 08/5/2018 của Sở Quy hoạch Kiến Trúc</t>
  </si>
  <si>
    <t>Dự án xây dựng nhà ờ cho người có thu nhập thấp tại ô đất CT3, CT4, khu đô thị mới Kim Chung; Dự án xây dựng nhà ở công nhân, thôn Hậu Dưỡng</t>
  </si>
  <si>
    <t>LD: Tổng Cay đầu tư và phát triển nhà Hà Nội -Tổng Cay Viglacera - CTCP</t>
  </si>
  <si>
    <t>- Công văn số 9794/UBND XD ngày 10/11/2011 của UBND TP Hà Nội chấp thuận đầu tư xây dựng nhà ở cho người có thu nhập thấp tại ô đất CT3,CT4; Công văn số 3135/UBND XD ngày 27/4/2012 của UBND TP Hà Nội chấp thuận dự án dây dựng nhà ở công nhân tại ô đất ký hiệu CT5;
- QĐ số 7407/QĐ-UBDN ngày 25/10/2017 UBND TP Hà Nội V/v điều chỉnh chủ chương đầu tư dự án</t>
  </si>
  <si>
    <t>Cụm công nghiệp Liên Hà 2, xã Liên Hà</t>
  </si>
  <si>
    <t>Công ty CP phát triển đầu tư xây dựng Việt Nam</t>
  </si>
  <si>
    <t>QĐ số 5836/QĐ-UBND ngày 21/10/2019 của UBND TP Hà Nội V/v thành lập Cụm công nghiệp Liên Hà 2</t>
  </si>
  <si>
    <t>Xây dựng cây xanh sinh thái và hành lang tuyến điện ký hiệu VI-G CL2</t>
  </si>
  <si>
    <t>Công ty CP thiết kế xây dựng và vận tải Đông Hà Nội</t>
  </si>
  <si>
    <t>QĐ phê duyệt điều chỉnh chủ trương đầu tư: 1002/QĐ-UBND ngày 01/3/2019 của UBND Thành phố Hà Nội</t>
  </si>
  <si>
    <t>Xây dựng cây xanh sinh thái và hành lang tuyến điện ký hiệu III-C CL1</t>
  </si>
  <si>
    <t>QĐ phê duyệt điều chỉnh chủ trương đầu tư: 1003/QĐ-UBND ngày 01/3/2019 của UBND Thành phố Hà Nội</t>
  </si>
  <si>
    <t>Xây dựng bãi đỗ xe tập trung ký hiệu VI-G DX</t>
  </si>
  <si>
    <t>QĐ phê duyệt điều chỉnh chủ trương đầu tư số 1002/QĐ-UBND, 1003/QĐ-UBND ngày 01/3/2019 của UBND Thành phổ Hà Nội</t>
  </si>
  <si>
    <t>Bệnh viện đa khoa Medlatec Hà Nội</t>
  </si>
  <si>
    <t>Công ty TNHH công nghệ và xét nghiệm Y học</t>
  </si>
  <si>
    <t>Văn bản số 381/QHKT-TMB-P2-HTKT ngày 21/01/2019 của Sở Quy hoạch - Kiến trúc v/v chấp thuận bản vẽ Quy hoạch tổng mặt băng tỷ lệ 1/500; Văn bản số 409/UBND-TCKH ngày 08/4/2019 của UBND huyện Đông Anh về việc thẩm định chủ trương đầu tư</t>
  </si>
  <si>
    <t>Cụm công nghiệp Thụy Lâm, xã Thụy Lâm</t>
  </si>
  <si>
    <t>Công ty TNHH Tập Đoàn xây dựng Thanh Bình</t>
  </si>
  <si>
    <t>Thụy Lâm</t>
  </si>
  <si>
    <t>5838/QĐ-UBND ngày 21/10/2019 của UBND TPHN thành lập cụm công nghiệp Thụy Lâm, huyện Đông Anh
3140/QĐ-UBND ngày 17/6/2020 của UBND huyện Đông Anh v/v phê duyệt quy hoạch chi tiết xây dựng tỷ lệ 1/500</t>
  </si>
  <si>
    <t>Xây dựng trung tâm nguyên phụ liệu dệt may da dầy tại xã Kim Chung</t>
  </si>
  <si>
    <t>Liên doanh tập đoàn Dệt may Việt Nam và công ty cổ phần phát triển đầu tư xây dựng Việt Nam</t>
  </si>
  <si>
    <t>Quyết định số 8824/QĐ-UBND ngày 21 tháng 12 năm 2017 của UBND thành phố quyết định điều chinh chủ trương đầu tư và văn bản số 463/STNMT-CCQLĐĐ ngày 17 tháng 1 năm 2018 của sở Tài nguyên và Môi trường Hà Nội</t>
  </si>
  <si>
    <t>Của hàng kinh doanh xăng dầu Kim Chung</t>
  </si>
  <si>
    <t>Công ty xăng dầu khu vực I - Công ty TNHH MTV</t>
  </si>
  <si>
    <t>QĐ chù chương đầu tư số 6237/QĐ-UBND ngày 23/11/2015 của UBND Thành phố Hà Nội Chấp thuận cho Công ty xăng dầu khu vực I-Công ty TNHH MTV thực hiện dự án đầu tư</t>
  </si>
  <si>
    <t>Dự án GPMB xây dựng cụm công nghiệp vừa và nhỏ Nguyên Khê (PA2) (Đầu tư xây dựng hạ tầng kỹ thuật và quản lý cụm công nghiệp vừa và nhỏ tại xã Nguyên Khê, huyện Đông Anh, thành phố Hà Nội)</t>
  </si>
  <si>
    <t>Liên danh công ty Đông Thành Hà Nội và Cty CP phát triển và đầu tư xây dựng Việt Nam</t>
  </si>
  <si>
    <t>Tiên Dương, Nguyên Khê, Thị trấn Đông Anh</t>
  </si>
  <si>
    <t xml:space="preserve">QĐ số 208/2006/QĐ-UBND ngày 28/11/2006 của UBND thành phố Hà Nội về việc phê duyệt quy hoạch chi tiết 1/500
Thông báo số 95/TB-UBND ngày 23/3/2010 của UBND huyện Đông Anh
Giấy chứng nhận đầu tư số 01121000391 ngày 26/02/2010
Quyết định điều chỉnh chủ trương đầu tư số 1213/QĐ-UBND ngày 15/3/2019
Biên bản bàn giao mốc </t>
  </si>
  <si>
    <t>Công trình phụ trợ Minh Tâm</t>
  </si>
  <si>
    <t>Công ty TNHH thương mại Minh Tâm</t>
  </si>
  <si>
    <t>- Quyết định sổ 2726/UBDN-ĐT ngày 13 tháng 5 năm 2016 của UBND thành phổ về việc đề nghị chủ trương dự án đầu tư;
- VB số 6532/STNMT-CCQLDD ngày 10/8/2018 của STNMT TP Hà Nội hướng dẫn xác định ranh giới khu đất thực hiện dự án</t>
  </si>
  <si>
    <t>Xây dựng đường dây 110kV mạch kép và cải tạo trạm 110kV E1.17 Bắc Thăng Long để nâng cao độ tin cậy cung cấp điện</t>
  </si>
  <si>
    <t>Ban quản lý dự án lưới điện</t>
  </si>
  <si>
    <t>VB số 2558/EVN-HANOI PMB-GPMB ngày 15/9/2021 của Ban QLDA lưới điện Hà Nội</t>
  </si>
  <si>
    <t>Xây dựng bến xe khách Đông Anh</t>
  </si>
  <si>
    <t>Công ty CP Tư vấn Xây dựng và thương mại Hoàng Hà</t>
  </si>
  <si>
    <t>Quyết định chủ trương đầu tư số 3833/QĐ-UBND ngày 24/06/2017 của UBND thành phố Hà Nội; Quyết định phê duyệt NV quy hoạch chi tiết 1/500 số 1468/QĐ-UBND ngày 26/03/2018 của UBND thành phố Hà Nội</t>
  </si>
  <si>
    <t>Xây dựng chợ nguyên liệu gỗ xã Vân Hà, huyện Đông Anh</t>
  </si>
  <si>
    <t>QĐ số 42/QĐ-UBND ngày 11/01/2016 của UBND huyện Đông Anh v/v phê duyệt kết quả đấu thầu lựa chọn nhà đầu tư có sử dụng đất, Văn bản số 349/UBND-QLĐT ngày 20/5/2015 của UBND huyện Đông Anh về việc chấp thuận quy hoạch tổng thể mặt bằng tỷ lệ 1/500 dự án: Xây dựng chợ nguyên liệu gỗ xã Vân Hà, huyện Đông Anh.</t>
  </si>
  <si>
    <t>Thí điểm Khu nhà ở Xã hội tập trung tại xã Tiên Dương</t>
  </si>
  <si>
    <t>Liên danh: Tổng Cty Viglacera &amp; Cty CP đầu tư và phát triển hạ tầng Hoàng Thành</t>
  </si>
  <si>
    <t>QĐ số 2141/QĐ-UBND ngày 07/5/2018 của UBND Thành phố v/v phê duyệt QHCT tỷ lệ 1/500</t>
  </si>
  <si>
    <t>Trường tiểu học thôn Đại Độ, xã Võng La, huyện Đông Anh</t>
  </si>
  <si>
    <t>- Văn bản số 48/HĐND-TT ngày 18/6/2018 của HĐND huyện Đông Anh về việc phê duyệt chủ trương đầu tư dự án; 
- Quyết định số 11048/QĐ-UBND ngày 30/12/2019 của UBND huyện Đông Anh về việc phê duyệt dự án đầu tư xây dựng công trình</t>
  </si>
  <si>
    <t>Xây dựng HTKT khu đất đấu giá QSD đất xen kẹt điểm X10 thôn Xuân Canh, xã Xuân Canh</t>
  </si>
  <si>
    <t>4847/QĐ-UBND ngày 15/11/2016 phê duyệt chủ trương đầu tư;
7675/QĐ-UBND ngày 03/7/2017 PD dự toán chuẩn bị đầu tư
QĐ số 6045/QĐ-UBND ngày 31/10/2018 về việc Phê duyệt Báo cáo kinh tế kỹ thuật đầu tư xây dựng công trình.</t>
  </si>
  <si>
    <t>Xây dựng HTKT khu đất đấu giá QSD đất xen kẹt điểm X11 thôn Xuân Trạch, xã Xuân Canh</t>
  </si>
  <si>
    <t>4848/QĐ-UBND ngày 15/11/2016 phê duyệt chủ trương đầu tư
7676/QĐ-UBND ngày 03/7/2017 PD dự toán chuẩn bị đầu tư
QĐ số 6046/QĐ-UBND ngày 31/10/2018 về việc Phê duyệt BCKTKT xây dựng công trình</t>
  </si>
  <si>
    <t>Xây dựng trường THCS tại thôn Hậu Dưỡng, xã Kim Chung</t>
  </si>
  <si>
    <t>- Nghị Quyết số 06/NQ-HĐND ngày 08/05/2019 của HĐND huyện Đông Anh về việc phê duyệt điều chỉnh chủ trương đầu tư một số dự án thuộc kế hoạch đầu tư công trung hạn 5 năm 2016-2020 của huyện Đông Anh.
- Quyết định số 3831/QĐ-UBND ngày 08/7/2020 của UBND huyện Đông Anh về việc phê duyệt dự án đầu tư xây dựng công trình</t>
  </si>
  <si>
    <t>Nâng cấp năng lực truyền tải đường dây 110kV Bắc Ninh - Đông Anh và nhánh rẽ Tiên Sơn</t>
  </si>
  <si>
    <t>Công ty Điện lực Bắc Ninh - Tổng công ty điện lực Miền Bắc</t>
  </si>
  <si>
    <t>Quyết định số 3116/EVNNPC ngày 04/10/2016 của Tổng công ty điện lực Miền Bắc về việc phê duyệt điều chỉnh bổ sung BCNCKT đầu tư xây dựng dự án và Văn bản số 5606/EVNNPC-KH ngày 21/12/2018 của Tổng công ty Điện lực miền Bắc về việc chuyển giao các dự án ĐTXD của Công ty lưới điện cao thế Miền Bắc về các đơn vị</t>
  </si>
  <si>
    <t>Cải tạo đường dây 110kV 176 Đông anh - Võ Cường - Yên Phong</t>
  </si>
  <si>
    <t>Liên Hà, Vân Hà</t>
  </si>
  <si>
    <t>Quyết định số 2312/EVNNPC ngày 29/07/2014 của Tổng công ty điện lực Miền Bắc về việc phê duyệt đầu tư xây dựng công trình Cải tạo đường dây 110kV 176 Đông anh - Võ Cường - Yên Phong và Văn bản số 5606/EVNNPC-KH ngày 21/12/2018 của Tổng công ty Điện lực miền Bắc về việc chuyển giao các dự án ĐTXD của Công ty lưới điện cao thế Miền Bắc về các đơn vị</t>
  </si>
  <si>
    <t>Cửa hàng xăng dầu Đại Mạch</t>
  </si>
  <si>
    <t>Công ty CPXD và KD xăng dầu Minh Đạt</t>
  </si>
  <si>
    <t>Đại Mạch</t>
  </si>
  <si>
    <t>QĐ phê duyệt chủ trương đầu tư số 3770/QĐ-UBND ngày 22/6/2017 và QĐ số 536/QĐ-UBND ngày 03/02/2020 của UBND Thành phố</t>
  </si>
  <si>
    <t>Trung tâm hội chợ triển lãm quốc gia</t>
  </si>
  <si>
    <t>Công ty CP Trung tâm hội chợ triển lãm Việt Nam</t>
  </si>
  <si>
    <t>Xuân Canh, Đông Hội</t>
  </si>
  <si>
    <t>Quyết định số 2727/QĐ-UBND ngày 26/6/2020 của UBND TP về việc phê duyệt chủ trương đầu tư thực hiện dự án</t>
  </si>
  <si>
    <t>Đầu tư xây dựng Khu đô thị mới tại các xã: Xuân Canh, Đông Hội, Mai Lâm</t>
  </si>
  <si>
    <t>Xuân Canh, Đông Hội, Mai Lâm</t>
  </si>
  <si>
    <t>Quyết định số 2729/QĐ-UBND ngày 26/6/2020 của UBND TP về việc phê duyệt chủ trương đầu tư thực hiện dự án</t>
  </si>
  <si>
    <t>Xây dựng trường mầm non thôn Võng La, xã Võng La, huyện Đông Anh</t>
  </si>
  <si>
    <t xml:space="preserve">  Võng La</t>
  </si>
  <si>
    <t>- Nghị Quyết số 05/NQ-HĐND ngày 25/3/2020 của HĐND huyện Đông Anh về việc phê duyệt điều chỉnh chủ trương đầu tư một số dự án thuộc KH đầu tư công trung hạn 5 năm 2016-2020 trên địa bàn huyện Đông Anh
- Quyết định số 2716/QĐ-UBND ngày 22/5/2020 của UBND huyện Đông Anh về việc phê duyệt dự án đầu tư xây dựng</t>
  </si>
  <si>
    <t>Đầu tư xây dựng tuyến đường từ thôn Cổ Miếu lên đê sông Cà Lồ, xã Thụy Lâm</t>
  </si>
  <si>
    <t>Quyết định số 5705/QĐ-UBND ngày 03/9/2020 của UBND huyện Đông Anh về việc phê duyệt chủ trương đầu tư dự án</t>
  </si>
  <si>
    <t>Đầu tư xây dựng tuyến đường từ đường Vân Trì đến thôn Ba Chữ, xã Vân Nội theo quy hoạch</t>
  </si>
  <si>
    <t>Vân Nội</t>
  </si>
  <si>
    <t xml:space="preserve">
Quyết định số 5112/QĐ-UBND ngày 20/8/2020 của UBND huyện Đông Anh về việc phê duyệt chủ trương đầu tư dự án</t>
  </si>
  <si>
    <t>Đầu tư xây dựng tuyến đường từ thôn Kim Tiên, xã Xuân Nộn đến đê sông Cà Lồ</t>
  </si>
  <si>
    <t xml:space="preserve">
Quyết định số 5150/QĐ-UBND ngày 21/8/2020 của UBND huyện Đông Anh về việc phê duyệt chủ trương đầu tư dự án</t>
  </si>
  <si>
    <t>Đầu tư xây dựng tuyến đường từ đường LK53 (ven sông Ngũ Huyện Khê) đến hết thôn Nghĩa Vũ, xã Dục Tú, huyện Đông Anh theo quy hoạch</t>
  </si>
  <si>
    <t xml:space="preserve">
Quyết định số 5151/QĐ-UBND ngày 21/8/2020 của UBND huyện Đông Anh về việc phê duyệt chủ trương đầu tư dự án</t>
  </si>
  <si>
    <t>Đầu tư xây dựng tuyến đường từ khu đô thị Nguyên Khê qua phía Đông thôn Cán Khê và xóm Núi đến đường gom sông Đào Nguyên Khê</t>
  </si>
  <si>
    <t>Quyết định số 5111/QĐ-UBND ngày 20/8/2020 của UBND huyện Đông Anh về việc phê duyệt chủ trương đầu tư dự án</t>
  </si>
  <si>
    <t>Xây dựng tuyến đường nối đường Vân Nội - Kim Chung đến đường Hoàng Sa</t>
  </si>
  <si>
    <t>Vân Nội, Kim Chung</t>
  </si>
  <si>
    <t>Quyết định số 5110/QĐ-UBND ngày 20/8/2020 của UBND huyện Đông Anh về việc phê duyệt chủ trương đầu tư dự án</t>
  </si>
  <si>
    <t>Đầu tư xây dựng tuyến đường từ đường Lâm Tiên đến nhà văn hóa thôn Lâm Tiên theo quy hoạch</t>
  </si>
  <si>
    <t>Quyết định số 5113/QĐ-UBND ngày 20/8/2020 của UBND huyện Đông Anh về việc phê duyệt chủ trương đầu tư dự án</t>
  </si>
  <si>
    <t xml:space="preserve">Cải tạo, mở rộng trường tiểu học Ngô Tất Tố </t>
  </si>
  <si>
    <t>Mai Lâm</t>
  </si>
  <si>
    <t>Quyết định số 4749/QĐ-UBND ngày 06/8/2020 của UBND huyện Đông Anh về việc phê duyệt chủ trương đầu tư dự án</t>
  </si>
  <si>
    <t>Đầu tư xây dựng tuyến dọc phía Tây Nam kênh dẫn Trạm bơm Mạnh Tân đoạn từ đê sông Cà Lồ đến cầu Nhội</t>
  </si>
  <si>
    <t>Quyết định số 5108/QĐ-UBND ngày 20/8/2020 của UBND huyện Đông Anh về việc phê duyệt chủ trương đầu tư dự án</t>
  </si>
  <si>
    <t>Đầu tư xây dựng tuyến đường từ đường đôi A-B đến đường trục thôn Hậu Dưỡng, xã Kim Chung theo quy hoạch</t>
  </si>
  <si>
    <t xml:space="preserve">
Quyết định số 5158/QĐ-UBND ngày 21/8/2020 của UBND huyện Đông Anh về việc phê duyệt chủ trương đầu tư dự án</t>
  </si>
  <si>
    <t>Xây dựng trụ sở công an xã Hải Bối</t>
  </si>
  <si>
    <t>CAN</t>
  </si>
  <si>
    <t>Hải Bối</t>
  </si>
  <si>
    <t>Quyết định số 783/QĐ-UBND ngày 04/02/2020 của UBND huyện Đông Anh về việc phê duyệt chủ trương đầu tư dự án</t>
  </si>
  <si>
    <t>Xây dựng HTKT khu đấu X2 thôn Giao Tác, xã Liên Hà, huyện Đông Anh, thành phố Hà Nội để đấu giá QSD đất.</t>
  </si>
  <si>
    <t>Quyết định số 3143/QĐ-UBND ngày 17/6/2020 của UBND huyện Đông Anh về phê duyệt chủ trương đầu tư dự án Xây dựng HTKT khu đấu X2 thôn Giao Tác, xã Liên Hà, huyện Đông Anh, thành phố Hà Nội để đấu giá QSD đất.</t>
  </si>
  <si>
    <t>Xây dựng HTKT khu đấu X5 thôn Châu Phong, xã Liên Hà, huyện Đông Anh, thành phố Hà Nội để đấu giá QSD đất;</t>
  </si>
  <si>
    <t>Quyết định số 3144/QĐ-UBND ngày 17/6/2020 của UBND huyện Đông Anh về phê duyệt chủ trương đầu tư dự án Xây dựng HTKT khu đấu X5 thôn Châu Phong, xã Liên Hà, huyện Đông Anh, thành phố Hà Nội để đấu giá QSD đất;</t>
  </si>
  <si>
    <t>Xây dựng HTKT khu đấu X6 thôn Hà Lỗ, xã Liên hà, huyện Đông Anh, thành phố Hà Nội để đấu giá QSD đất;</t>
  </si>
  <si>
    <t>Quyết định số 3145/QĐ-UBND ngày 17/6/2020 của UBND huyện Đông Anh về phê duyệt chủ trương đầu tư dự án Xây dựng HTKT khu đấu X6 thôn Hà Lỗ, xã Liên hà, huyện Đông Anh, thành phố Hà Nội để đấu giá QSD đất;</t>
  </si>
  <si>
    <t>Xây dựng HTKT khu đấu X8 thôn Hà Phong, xã Liên hà, huyện Đông Anh, thành phố Hà Nội để đấu giá QSD đất;</t>
  </si>
  <si>
    <t>Quyết định số 3147/QĐ-UBND ngày 17/6/2020 của UBND huyện Đông Anh về phê duyệt chủ trương đầu tư dự án Xây dựng HTKT khu đấu X8 thôn Hà Phong, xã Liên hà, huyện Đông Anh, thành phố Hà Nội để đấu giá QSD đất;</t>
  </si>
  <si>
    <t>Xây dựng HTKT khu đấu X7 thôn Lỗ Khê, xã Liên Hà, huyện Đông Anh, thành phố Hà Nội để đấu giá QSD đất;</t>
  </si>
  <si>
    <t>Quyết định số 3146/QĐ-UBND ngày 17/6/2020 của UBND huyện Đông Anh về phê duyệt chủ trương đầu tư dự án Xây dựng HTKT khu đấu X7 thôn Lỗ Khê, xã Liên Hà, huyện Đông Anh, thành phố Hà Nội để đấu giá QSD đất;</t>
  </si>
  <si>
    <t>Xây dựng HTKT khu đấu giá QSD đất tại thôn Dục Tú 1, xã Dục Tú, huyện Đông Anh.</t>
  </si>
  <si>
    <t>Quyết định số 3142/QĐ-UBND ngày 17/6/2020 của UBND huyện Đông Anh về phê duyệt chủ trương đầu tư dự án Xây dựng HTKT khu đấu giá QSD đất tại thôn Dục Tú 1, xã Dục Tú, huyện Đông Anh.</t>
  </si>
  <si>
    <t xml:space="preserve">Xây dựng HTKT khu đất X7 Thôn Hà Lâm 2 xã Thụy Lâm phục vụ đấu giá QSD đất </t>
  </si>
  <si>
    <t>UBND xã Thụy Lâm</t>
  </si>
  <si>
    <t>Quyết định số 7918b/QĐ-UBND ngày 23/10/2019  của UBND huyện Đông Anh về việc điều chỉnh chủ trương đầu tư dự án
QĐ số 8323/QĐ-UBND ngày 31/10/2019 về việc Phê duyệt BCKTKT đầu tư xây dựng công trình.</t>
  </si>
  <si>
    <t>Xây dựng hạ tầng khu đất T3 tại xã Dục Tú và xã Mai Lâm để đấu giá QSD đất.</t>
  </si>
  <si>
    <t>TTQĐ</t>
  </si>
  <si>
    <t>Quyết định số 4755/QĐ-UBND ngày 06/8/2020 của UBND huyện Đông Anh</t>
  </si>
  <si>
    <t>Dự án Đổ bê tông sân chơi thể thao kết hợp trồng cây xanh Ao Lớn, thôn Đoài, xã Việt Hùng.</t>
  </si>
  <si>
    <t>Việt Hùng</t>
  </si>
  <si>
    <t>QĐ số 332/UBND ngày 04/8/2020 của UBND xã về phê duyệt chủ trương đầu tư</t>
  </si>
  <si>
    <t>Dự án ĐTXD khu nhà ở tại xã Kim Nỗ, huyện Đông Anh</t>
  </si>
  <si>
    <t>Tập đoàn Telin</t>
  </si>
  <si>
    <t>Thông báo 384/TB-VP ngày 15/9/2020 của UBND TP Hà Nội Về ý kiến kết luận của Đ/c Nguyễn Quốc Hùng - PCT UBND thành phố tại cuộc họp xem xét đề nghị của Sở TN&amp;MT V/v cho công ty tập đoàn Telin thỏa thuận chuyển nhượng, thuê quyền sử dụng đất, nhận góp vốn bằng quyền sử dụng đất để nghiên cứu đề xuất thực hiện theo quy hoạch tại xã Kim Nỗ</t>
  </si>
  <si>
    <t>Xây dựng HTKT khu đất T3 tại xã Dục Tú và xã Mai Lâm, huyện Đông Anh để đấu giá QSD đất</t>
  </si>
  <si>
    <t>Dục Tú, Mai Lâm</t>
  </si>
  <si>
    <t>Quyết định số 4755/QĐ-UBND ngày 06/8/2020 về việc giao nhiệm vụ nghiên cứu, lập báo cáo đề xuất chủ trương đầu tư dự án: Xây dựng HTKT khu đất T3 tại xã Dục Tú và xã Mai Lâm, huyện Đông Anh để đấu giá QSD đất</t>
  </si>
  <si>
    <t>Xây dựng HTKT khu đất tại xư đồng Sậy, đồng Xăng thôn Hải Bối, xã Hải Bối, huyện Đông Anh để phục vụ đấu giá QSD đất.</t>
  </si>
  <si>
    <t>Quyết định số 4754/QĐ-UBND ngày 06/8/2020 về việc giao nhiệm vụ nghiên cứu, lập báo cáo đề xuất chủ trương đầu tư dự án: Xây dựng HTKT khu đất tại xư đồng Sậy, đồng Xăng thôn Hải Bối, xã Hải Bối, huyện Đông Anh để phục vụ đấu giá QSD đất.</t>
  </si>
  <si>
    <t>Xây dựng HTKT khu đất tại thôn Đông, xã Tàm Xá, huyện Đông Anh để đấu giá QSD đất</t>
  </si>
  <si>
    <t>Tàm Xá</t>
  </si>
  <si>
    <t>Quyết định số 5003/QĐ-UBND ngày 18/8/2020 của UBND huyện Đông Anh về việc giao nhiệm vụ lập báo cáo đề xuất chủ trương đầu tư xây dựng HTKT tại 08 khu đất trên địa bàn các xã Kim Nỗ và Tàm Xá để đấu giá QSD đất.</t>
  </si>
  <si>
    <t>Xây dựng HTKT tại điểm X1, thôn Thọ Đa, xã Kim Nỗ, huyện Đông Anh để đấu giá QSD đất</t>
  </si>
  <si>
    <t>Xây dựng HTKT tại điểm X2, thôn Thọ Đa, xã Kim Nỗ, huyện Đông Anh để đấu giá QSD đất</t>
  </si>
  <si>
    <t>Xây dựng HTKT tại điểm X3, thôn Thọ Đa, xã Kim Nỗ, huyện Đông Anh để đấu giá QSD đất.</t>
  </si>
  <si>
    <t>Xây dựng HTKT tại điểm X4, thôn Thọ Đa, xã Kim Nỗ, huyện Đông Anh để đấu giá QSD đất</t>
  </si>
  <si>
    <t>Xây dựng HTKT tại điểm X5, thôn Bắc, xã Kim Nỗ, huyện Đông Anh để đấu giá QSD đất.</t>
  </si>
  <si>
    <t>Xây dựng HTKT tại điểm X7, thôn Đông, xã Kim Nỗ, huyện Đông Anh để đấu giá QSD đất.</t>
  </si>
  <si>
    <t>Xây dựng HTKT tại điểm X10, xóm Trại, xã Kim Nỗ, huyện Đông Anh để đấu giá QSD đất.</t>
  </si>
  <si>
    <t>Nhà ở thương mại phục vụ tái định cư theo cơ chế đặt hàng tại các ô đất ký hiệu CT1, CT2, CT3, CT4 khu tái định cư phục vụ xây dựng khu đô thị mới Hà Nội thuộc phường Cổ Nhuế 1, quận Bắc Từ Liêm</t>
  </si>
  <si>
    <t>Liên danh Công ty cổ phần Tập đoàn dược phẩm Vimedimex - Công ty cổ phần Đầu tư và phát triển đô thị Xanh (GUD) - Công ty cổ phần thương mại hàng hóa quốc tế IPC</t>
  </si>
  <si>
    <t>Quyết định số 325/QĐ-UBND ngày 15/01/2020 của của UBND Thành phố quyết định chủ trương đầu tư</t>
  </si>
  <si>
    <t>Xây dựng mở rộng tuyến Lương Đình Của ra Trường Chinh</t>
  </si>
  <si>
    <t>Ban quản lý dự án ĐTXD công trình GT TP Hà Nội</t>
  </si>
  <si>
    <t>Phương Mai</t>
  </si>
  <si>
    <t>Quyết định số 5781/QĐ-UBND ngày 13/12/2011 của UBND thành phố Hà Nội về việc phê duyệt điều chỉnh dự án Xây dựng mở rộng tuyến đường Lương Đình Của ra đường Trường Chinh; Quyết định 1762/QĐ-UBND ngày 11/4/2018 của UBND thành phố Hà Nội về phê duyệt điều chỉnh</t>
  </si>
  <si>
    <t xml:space="preserve">Dự án xây dựng đường Huỳnh Thúc Kháng kéo dài </t>
  </si>
  <si>
    <t>Ban quản lý dự án ĐTXD quận Đống Đa</t>
  </si>
  <si>
    <t>Phường Láng Thượng</t>
  </si>
  <si>
    <t>Văn bản số 153/HĐND-KTNS ngày 26/4/2016 của Hội đồng nhân dân TP HN về việc chủ trương đầu tư Xây dựng đường Huỳnh Thúc Kháng kéo dài'; Báo cáo số 296/BC-KH&amp;ĐT ngày 18/3/2016 của Sở Kế hoạch và Đầu tư về kết quả thẩm định báo cáo đề xuất chủ trương đầu tư xây dựng đường Huỳnh Thúc Kháng kéo dài; Quyết định 3213/QĐ-UBND ngày 26/6/2018 của UBND thành phố Hà Nội về việc phê duyệt báo cáo nghiên cứu khả thi đầu tư xây dựng.</t>
  </si>
  <si>
    <t>Dự án đầu tư XD đường vành đai I (Hoàng Cầu - Voi Phục)</t>
  </si>
  <si>
    <t>Ban quản lý dự án ĐTXD công trình dân dụng và công nghiệp TP Hà Nội</t>
  </si>
  <si>
    <t>Phường Ô Chợ Dừa, Cát Linh, Láng Hạ, Láng Thượng</t>
  </si>
  <si>
    <t>Quyết định 5757/QĐ-UBND ngày 25/10/2018 của UBND thành phố Hà Nội về việc phê duyệt Dự án xây dựng đường Vành đai 1 Hoàng Cầu - Voi Phục, thành phố Hà Nội Giai đoạn 1</t>
  </si>
  <si>
    <t>Cải tạo sân chơi và xây dựng nhà sinh hoạt cộng đồng khu dân cư tập thể Đại học Ngoại Thương phường Láng Thượng</t>
  </si>
  <si>
    <t>Ban QLDA ĐTXD quận Đống Đa</t>
  </si>
  <si>
    <t>Láng Thượng</t>
  </si>
  <si>
    <t>Dân cư bức xúc
Quyết định số 9490/QĐ-UBND ngày 12/12/2014 của UBND quận Đống Đa về việc cho phép thực hiện chuẩn bị đùa tư công trình cải tạo sân chơi và xây dựng nhà shcđ khu dân cư tập thể Đại học Ngoại Thương phường Láng Thượng
Văn bản số 1560/UBND-TNMT ngày 10/3/2010 của UBND thành phố Hà Nội về việc tiếp nhận diện tích đất tại phường Láng Thượng, quận Đống Đa để sử dụng vào mục đích công cộng; Quyết định số 4914/QĐ-UBND ngày 6/11/2017 của UBND quận Đống Đa về việc phê duyệt chủ trương đầu tư, giao chủ đầu tư công trình cải tạo sân chơi và xây dựng nhà sinh hoạt cộng đồng khu dân cư tập thể Đại học Ngoại Thương, phường Láng Thượng; Quyết định số 2980/QĐ-UBND ngày 31/10/2019 của UBND quận Đống Đa về việc phê duyệt báo cáo kinh tế kỹ thuật</t>
  </si>
  <si>
    <t>Dự án Giải phóng mặt bàng khu đất tại 138 ngõ Văn Chương và xây dựng trụ sở Đảng ủy, HĐND &amp; UBND phường Văn Chương</t>
  </si>
  <si>
    <t>Phường Văn Chương</t>
  </si>
  <si>
    <t>Quyết định số 348/QĐ-UBND ngày 15/1/2014 của UBND thành phố về việc thu hồi 1.232,8m2 đất tại số 138 ngõ Văn Chương, phường Văn Chương giao cho UBND quận Đống Đa quản lý, GPMB, chống lấn chiếm; Quyết định số 3223/QĐ-UBND ngày 31/10/2018 của UBND quận Đống Đa về việc phê duyệt dự án đầu tư</t>
  </si>
  <si>
    <t>GPMB chỉnh trang vỉa hè 01 phần thửa đất nhà số 96 phố An Trạch (nằm trong đoạn cống thoát nước Cát Linh - La Thành-Yên Lãng)</t>
  </si>
  <si>
    <t>Phường Cát Linh</t>
  </si>
  <si>
    <t xml:space="preserve">Quyết định số 2100/QĐ-UBND ngày 30/7/2018 của UBND quận Đống Đa Giao nhiệm vụ tổ chức thực hiện công tác giải phóng mặt bằng và và chỉnh trang vỉa hè 01 phần thửa đất nhà số 96 phố An Trạch; Quyết định 930/QĐ-UBND ngày 10/4/2019 của UBND quận Đống Đa về việc phê duyệt báo cáo KTKT
</t>
  </si>
  <si>
    <t>Đường Phương Mai - Sông Lừ</t>
  </si>
  <si>
    <t>Phương Mai, Kim Liên</t>
  </si>
  <si>
    <t xml:space="preserve"> Quyết định số 4080/QĐ-UBND ngày 09/8/2018 của UBND Thành phố phê duyệt dự án
 - Biên bản xác định mốc giới ngày 08/9/2011
 - PATT điều chỉnh số 2124/BQLCTGT-PATT ngày 25/10/2017</t>
  </si>
  <si>
    <t>Dự án Xây dựng đường Cát Linh - La Thành - Yên Lãng (đoạn La Thành - Thái Hà - Láng)</t>
  </si>
  <si>
    <t>Ô Chợ Dừa
Trung Liệt
Láng Hạ
Thịnh Quang</t>
  </si>
  <si>
    <t>Quyết định số 7601/QĐ-UB 11/12/2001; số 1596/QĐ-UBND 28/10/2008; QĐ số 3694/QĐ-UBND ngày 12/06/2019 về việc phê duyệt điều chỉnh dự án 1188/QĐ-UBND 16/3/2012 của UBND Thành phố</t>
  </si>
  <si>
    <t>Cầu Sông Lừ</t>
  </si>
  <si>
    <t>Phường Phương Mai</t>
  </si>
  <si>
    <t>Quyết định số 3929/QĐ-UBND ngày 22/7/2019 về việc phê duyệt chủ trương đầu tư dự án xây dựng cầu Sông Lừ, quận Đống Đa</t>
  </si>
  <si>
    <t>Cải tạo chung cư L1, L2 khu Nam Thành Công tại 93 Láng Hạ</t>
  </si>
  <si>
    <t>Công ty CP BĐS Vinaconex</t>
  </si>
  <si>
    <t>Láng Hạ</t>
  </si>
  <si>
    <t>Văn bản số 1378/UBND-QLĐT ngày 9/12/2015 của UBND quận Đống Đa V/v chấp thuận dự án đầu tư xây dựng cải tạo chung cư cũ L1, L2 số 93 Láng Hạ, phường Láng Hạ, đống Đa, Hà Nội; Văn bản 525/SQHKT-PAKT ngày 25/1/2017 chấp thuận phương án kiến trúc điều chỉnh; Quyết định số 2588/QĐ-UBND của UBND thành phố Hà Nội về việc giao công ty Cổ phần Vinaconex 4626 m2 đất (đợt 1) tại số 93 phố Láng Hạ, phường Láng Hạ, quận Đống Đa, TP Hà Nội để thực hiện dự án cải tạo chung cư cũ L1, L2 (Khu Nam Thành Công)</t>
  </si>
  <si>
    <t>Mở rộng tuyến phố Phúc Lai (vị trí số 1, Nguyễn Phúc Lai, đoạn từ khu nhà ở di dân ao Hoàng Cầu đến phố Mai Anh Tuấn)</t>
  </si>
  <si>
    <t>Phường Ô Chợ Dừa</t>
  </si>
  <si>
    <t>Nghị quyết số 11/NQ-HĐND ngày 30/6/2020 của Hội đồng nhân dân quận Đống Đa</t>
  </si>
  <si>
    <t>Mở rộng tuyến đường ngõ 16, phố Hoàng Cầu ra phố Nguyễn Phúc Lai (đoạn từ số nhà 11, ra phố Hoàng Cầu)</t>
  </si>
  <si>
    <t>Xây dựng đường đê tả Đuống đoạn từ cầu Đuống đến cầu Phù Đổng, huyện Gia Lâm</t>
  </si>
  <si>
    <t>ĐGT</t>
  </si>
  <si>
    <t>UBND huyện Gia Lâm</t>
  </si>
  <si>
    <t>Xã: Yên Viên, Dương Hà, Phù Đổng;
TT Yên Viên</t>
  </si>
  <si>
    <t>Quyết định số 9008/QĐ-UBND ngày 31/10/2018 của UBND huyện Gia Lâm về việc phê duyệt dự án. 
Văn bản chỉ lệnh cắm mốc số 6154/STNMT-CCQLĐĐ ngày 31/7/2018 của Sở Tài nguyên và Môi trường</t>
  </si>
  <si>
    <t>Xây dựng tuyến đường quy hoạch từ đường 179 đến đường gom Hà Nội - Hải Phòng, huyện Gia Lâm</t>
  </si>
  <si>
    <t>Xã Kiêu Kỵ</t>
  </si>
  <si>
    <t>Quyết định số 9014/QĐ-UBND ngày 31/10/2018 của UBND huyện Gia Lâm về việc phê duyệt dự án. 
Văn bản chỉ lệnh cắm mốc số 7116/STNMT-CCQLĐĐ ngày 29/8/2018 của Sở Tài nguyên và Môi trường</t>
  </si>
  <si>
    <t>Xây dựng tuyến đường quy hoạch 24,5m từ đê Đuống đến đường Dốc Lã Ninh Hiệp,</t>
  </si>
  <si>
    <t>Xã: Yên Viên,  Đình Xuyên, Ninh Hiệp</t>
  </si>
  <si>
    <t>Quyết định số 9012/QĐ-UBND ngày 31/10/2018 của UBND huyện Gia Lâm về việc phê duyệt dự án.
Văn bản chỉ lệnh cắm mốc số 7114/STNMT-CCQLĐĐ ngày 29/8/2018 của Sở Tài nguyên và Môi trường.</t>
  </si>
  <si>
    <t>Xây dựng tuyến đường từ khu đô thị Trâu Quỳ qua đường Dương Xá - Đông Dư đến ga Phú Thị, huyện Gia Lâm</t>
  </si>
  <si>
    <t>TT Trâu Quỳ, xã Dương Xá</t>
  </si>
  <si>
    <t>Quyết định số 9011/QĐ-UBND ngày 31/10/2018 của UBND Huyện Gia Lâm về phê duyệt dự án.
Văn bản hướng dẫn số 7654/STNMT-CCQLĐĐ ngày 14/9/2018 của Sở Tài nguyên và Môi trường thành phố Hà Nội</t>
  </si>
  <si>
    <t>Tu bổ, tôn tạo chùa Báo Ân - Đình Quang Trung</t>
  </si>
  <si>
    <t>Ban QLDA ĐTXD Gia Lâm</t>
  </si>
  <si>
    <t>Dương Quang</t>
  </si>
  <si>
    <t>Quyết định số 7424/QĐ-UBND ngày 10/9/2018 về việc phê duyệt dự án đầu tư xây dựng công trình, Dự án: Tu bổ, tôn tạo Đình Quang Trung - Chùa Báo Ân, xã Dương Quang, huyện Gia Lâm
Văn bản chỉ lệnh cắm mốc số 8729/STNMT-CCQLDĐ ngày 19/9/2019 của Sở Tài nguyên và Môi trường</t>
  </si>
  <si>
    <t>Xây dựng tuyến đường theo quy hoạch đường Yên Viên - Đình Xuyên - Phù Đổng đến hết địa bàn huyện Gia Lâm</t>
  </si>
  <si>
    <t>TT Yên Viên, xã Yên Viên</t>
  </si>
  <si>
    <t>Quyết định số 9013/QĐ-UBND ngày 31/10/2018 về việc phê duyệt dự án Xây dựng tuyến đường theo quy hoạch đường Yên Viên - Đình Xuyên - Phù Đồng đến hết địa bàn huyện Gia Lâm
 Văn bản chỉ lệnh cắm mốc số 7228/STNMT-CCQLDĐ ngày 02/8/2019 của Sở Tài nguyên và Môi trường</t>
  </si>
  <si>
    <t>Cải tạo, nâng cấp tuyến đường từ dốc đê Phù Đổng đến đường Dốc Lã - Ninh Hiệp - Trung Mầu</t>
  </si>
  <si>
    <t>Trung Mầu</t>
  </si>
  <si>
    <t>Quyết định số 9027/QĐ-UBND ngày 31/10/2018 về việc phê duyệt dự án đầu tư xây dựng công trình, Dự án: Cải tạo, nâng cấp tuyến đường từ dốc đê Phù Đổng đến đường Dốc Lã - Ninh Hiệp - Trung Mầu
Văn bản chỉ lệnh cắm mốc số 7229/STNMT-CCQLDĐ ngày 02/08/2019 của Sở Tài nguyên và Môi trường</t>
  </si>
  <si>
    <t>Cải tạo, nâng cấp các tuyến đường xã Phú Thị, huyện Gia Lâm</t>
  </si>
  <si>
    <t>Phú Thị</t>
  </si>
  <si>
    <t>Quyết định số 8970/QĐ-UBND ngày 30/10/2018 về việc phê duyệt dự án đầu tư xây dựng công trình, Dự án: Cải tạo, nâng cấp các tuyến đường xã Phú Thị, huyện Gia Lâm
Văn bản chỉ lệnh cắm mốc số 7226/STNMT-CCQLDĐ ngày 02/8/2019 của Sở Tài nguyên và Môi trường</t>
  </si>
  <si>
    <t xml:space="preserve">Giải phóng mặt bằng, tạo quỹ đất sạch phục vụ đấu giá quyền sử dụng đất các ô đất trục đường 179, xã Kiêu Kỵ, huyện Gia Lâm </t>
  </si>
  <si>
    <t xml:space="preserve">Quyết định số 8266/QĐ-UBND ngày 5/10/2018 của UBND huyện Gia Lâm về phê duyệt dự án đầu tư. Dự án: Giải phóng mặt bằng, tạo quỹ đất sạch phục vụ đấu giá quyền sử dụng đất các ô đất trục đường 179, xã Kiêu Kỵ, huyện Gia Lâm </t>
  </si>
  <si>
    <t>Mở rộng cơ sở vật chất Học viện Tòa án tại xã Kim Sơn, huyện Gia Lâm</t>
  </si>
  <si>
    <t>Tòa án nhân dân tối cao</t>
  </si>
  <si>
    <t>Kim Sơn</t>
  </si>
  <si>
    <t>Quyết định số 266a/QĐ-TANDTC  ngày 01/11/2018 điều chỉnh dự án đầu tư; Quyết định số 547/QĐ-TTg ngày 20/4/2017 của Thủ tướng Chính phủ giao kế hoạch đầu tư trung hạn vốn NSNN giai đoạn 2016;</t>
  </si>
  <si>
    <t>Xây dựng trường THCS Cổ Bi</t>
  </si>
  <si>
    <t>Cổ Bi</t>
  </si>
  <si>
    <t>Nghị quyết số 13/NQ-HĐND ngày 14/12/2018 của của HĐND huyện Gia Lâm về việc xem xét, cho ý kiến; phê duyệt chủ trương đầu tư một số dự án thuộc thẩm quyền của HĐND huyện; Ngày 02/7/2019, UBND huyện Gia Lâm có Quyết định số 4575/QĐ-UBND về việc phê duyệt dự án đầu tư
Văn bản chỉ lệnh cắm mốc số 8727/STNMT-CCQLDĐ ngày 19/9/2019 của Sở Tài nguyên và Môi trường</t>
  </si>
  <si>
    <t>GPMB theo quy hoạch khu đất DD1, DD2 xã Dông Dư, huyện Gia Lâm (khu Đầm Cọ)</t>
  </si>
  <si>
    <t>xã Đông Dư</t>
  </si>
  <si>
    <t>QĐ: 10291/QĐ-UBND ngày 07/12/2018 về viêc phê duyệt chủ trương đầu tư; Bản vẽ QH tổng mặt bằng tỷ lệ 1/500 do công ty TNHH tư vấn kiến trúc - Đầu tư xây dựng Archiviet lập, đã được UBND huyện Gia Lâm chấp thuận tại Quyết định số 2035/QĐ-UBND ngày 22/9/2010.Quyết định số 5423/QĐ-UBND ngày 14/8/2018 của UBND huyện Gia Lâm phê duyệt dự án đầu tư; Đã cắm mốc GPMB
Văn bản chỉ lệnh cắm mốc số 10445/STNMT-CCQLĐĐ ngày 7/11/2019 của Sở Tài nguyên và Môi trường</t>
  </si>
  <si>
    <t>Giải phóng mặt bằng phục vụ đấu giá quyền thuê đất tại khu Ga Phú Thụy, xã Dương Xá, huyện Gia Lâm</t>
  </si>
  <si>
    <t>Trung tâm phát triển quỹ đất</t>
  </si>
  <si>
    <t>xã Phú Thị</t>
  </si>
  <si>
    <t>Quyết định số 1347/QĐ-UBND ngày 30/01/2019 của UBND huyện Gia Lâm về chủ trương đầu tư dự án:  giải phóng mặt bằng phục vụ đấu giá quyền thuê đất tại khu Ga Phú Thụy, xã Dương Xá, huyện Gia Lâm; Quyết định số 4566/QĐ-UBND ngày 02/7/2019 của UBND huyện Gia Lâm về việc phê duyệt dự án; Đã cắm mốc GPMB</t>
  </si>
  <si>
    <t>Cải tạo, nâng cấp các tuyến đường liên thôn, trục chính các thôn Tô Khê, Hàn Lạc, Đại Bản xã Phú Thị, huyện Gia Lâm</t>
  </si>
  <si>
    <t>Xã Phú Thị</t>
  </si>
  <si>
    <t>Quyết định số 10224/QĐ-UBND ngày 04/12/2018 của UBND huyện Gia Lâm về việc phê duyệt Chủ trương đầu tư. Dự án: Cải tạo, nâng cấp các tuyến đường liên thôn, trục chính các thôn Tô Khê, Hàn Lạc, Đại Bản xã Phú Thị, huyện Gia Lâm. QĐ số 4098/QĐ-UBND ngày 19/06/2019 của UBND huyện Gia Lâm về việc phê duyệt dự án đầu tư xây dựng
Văn bản chỉ lệnh cắm mốc số 9865/STNMT-CCQLDĐ ngày 22/10/2019 và số 6562/STNMT-CCQLDĐ ngày 30/7/2020 của Sở Tài nguyên và Môi trường</t>
  </si>
  <si>
    <t>Cải tạo, nâng cấp các tuyến đường liên thôn, trục chính các thôn: 1, 2, 3, 4, 5 Giang Cao, xã Bát Tràng, huyện Gia Lâm.</t>
  </si>
  <si>
    <t>Xã Bát Tràng</t>
  </si>
  <si>
    <t>Quyết định số 2801/QĐ-UBND ngày 16/4/2019 của UBND huyện Gia Lâm về việc phê duyệt chủ trương đầu tư. Dự an: Cải tạo, nâng cấp các tuyến đường liên thôn, trục chính các thôn: 1, 2, 3, 4, 5 Giang Cao, xã Bát Tràng, huyện Gia Lâm. QĐ số 4132/QĐ-UBND ngày 20/06/2019 của UBND huyện Gia Lâm về việc phê duyệt báo cáo kinh tế - kỹ thuật đầu tư xây dựng dự án</t>
  </si>
  <si>
    <t>Cải tạo, nâng cấp các tuyến đường liên thôn, trục chính thôn Bát Tràng đồng bộ với quy hoạch, xã Bát Tràng, huyện Gia Lâm</t>
  </si>
  <si>
    <t>Quyết định số 2800/QĐ-UBND ngày 21/12/2018 của UBND huyện Gia Lâm về việc phê duyệt Chủ trương đầu tư. Dự án: Cải tạo, nâng cấp các tuyến đường liên thôn, trục chính thôn Bát Tràng đồng bộ với quy hoạch, xã Bát Tràng, huyện Gia Lâm, QĐ số 4134/QĐ-UBND ngày 20/06/2019 của UBND huyện Gia Lâm về việc phê duyệt báo cáo kinh tế - kỹ thuật đầu tư xây dựng dự án</t>
  </si>
  <si>
    <t>Cải tạo, nâng cấp các tuyến đường liên thôn, trục chính thôn Giang Cao đồng bộ với quy hoạch, xã Bát Tràng, huyện Gia Lâm</t>
  </si>
  <si>
    <t>Quyết định số 2803/QĐ-UBND ngày 16/4/2019 của UBND huyện Gia Lâm về việc phê duyệt chủ trương đầu tư. Dự an: Cải tạo, nâng cấp các tuyến đường liên thôn, trục chính thôn Giang Cao đồng bộ với quy hoạch, xã Bát Tràng, huyện Gia Lâm, QĐ số 4133/QĐ-UBND ngày 20/06/2019 của UBND huyện Gia Lâm về việc phê duyệt báo cáo kinh tế - kỹ thuật đầu tư xây dựng dự án</t>
  </si>
  <si>
    <t>Xây dựng trường PTTH Cao Bá Quát</t>
  </si>
  <si>
    <t>Nghị quyết số 13/NQ-HĐND ngày 14/12/2018 củacủa HĐND huyện Gia Lâm  về việc xem xét, cho ý kiến; phê duyệt chủ trương đầu tư một số dự án thuộc thẩm quyền của HĐND huyện; Bản vẽ QH TMB 1/500 do UBND huyện Gia Lâm phê duyệt ngày 14/5/2019. Ngày 30/8/2019 UBND huyện Gia Lâm có Quyết định số 6286/QĐ-UBND về việc phê duyệt dự án đầu tư
Văn bản chỉ lệnh cắm mốc 9903/STNMT-CCQLĐĐ  ngày 23/10/2019 của Sở Tài nguyên và Môi trường</t>
  </si>
  <si>
    <t>Cải tạo mở rộng trường mầm non cổ bi, huyện Gia Lâm</t>
  </si>
  <si>
    <t>xã Cổ Bi</t>
  </si>
  <si>
    <t>Quyết điịnh 6561/QĐ-UBND ngày 16/9/2019 của UBND huyện phê duyệt dự án:  Cải tạo mở rộng trường mầm non cổ bi, huyện Gia Lâm
Văn bản chỉ lệnh cắm mốc số 12408/STNMT-CCQLĐĐ ngày 27/12/2019 của Sở Tài nguyên và Môi trường</t>
  </si>
  <si>
    <t>Xây dựng trụ sở huyện ủy, HĐND-UBND huyện Gia Lâm</t>
  </si>
  <si>
    <t>Thị trấn Trâu Quỳ</t>
  </si>
  <si>
    <t>Quyết điịnh 8938/QĐ-UBND ngày 29/10/2018 của UBND huyện phê duyệt dự án: Xây dựng trụ sở huyện ủy, HĐND-UBND huyện Gia Lâm
Văn bản chỉnh lệnh căm mốc số 9462/STNMT-CCQLĐĐ ngày 9/11/2018 của Sở Tài nguyên và Môi trường</t>
  </si>
  <si>
    <t>Giải phóng mặt bằng tạo quỹ đất theo quy hoạch khu đất C8-C9 tại các xã Yên Viên, huyện Gia Lâm</t>
  </si>
  <si>
    <t>Yên Viên</t>
  </si>
  <si>
    <t>Quyết định số 2077/QĐ-UBND ngày 13/3/2019 của UBND huyện Gia Lâm phê duyệt chủ trương đầu tư dự án: Giải phóng mặt bằng tạo quỹ đất theo quy hoạch khu đất C8-C9 tại các xã Yên Viên, huyện Gia Lâm.
Quyết định số 8020/QĐ-UBND ngày 15/10/2020 về việc phê duyệt dự án</t>
  </si>
  <si>
    <t>Xây dựng Trường mầm non mới, xã Cổ Bi, huyện Gia Lâm</t>
  </si>
  <si>
    <t>Thôn Cam, xã Cổ Bi</t>
  </si>
  <si>
    <t>Văn bản 68/HĐND-KTXH ngày 13/10/2017 của HĐND huyện Gia Lâm về việc chủ trương đầu tư dự án: Xây dựng Trường mầm non mới, xã Cổ Bi, huyện Gia Lâm. Quyết định số 7923/QĐ-UBND ngày 25/10/2019 về phê duyệt dự án: Xây dựng Trường mầm non mới, xã Cổ Bi, huyện Gia Lâm
Văn bản chỉ lệnh cắm mốc số 12409/STNMT-CCQLĐĐ ngày 27/12/2019 của Sở Tài nguyên và Môi trường</t>
  </si>
  <si>
    <t>Xây dựng hoàn chỉnh, khớp nối hạ tầng kỹ thuật khu công nghiệp vừa và nhỏ Phú Thị, khu công nghiệp Dương Xá A, huyện Gia Lâm</t>
  </si>
  <si>
    <t>Xã Đặng Xá, Phú Thị, Dương Xá</t>
  </si>
  <si>
    <t>Quyết định số 5849/QĐ-UBND ngày 21/10/2019 của UBND Thành phố Hà Nội phê duyệt dự án đầu tư Xây dựng hoàn chỉnh, khớp nối hạ tầng kỹ thuật khu công nghiệp vừa và nhỏ Phú Thị, khu công nghiệp Dương Xá A, huyện Gia Lâm.
Văn bản chỉ lệnh cắm mốc số 301/STNMT-CCQLĐĐ ngày 10/1/2020 của Sở Tài nguyên và Môi trường</t>
  </si>
  <si>
    <t>Xây dựng tuyến đường gom từ cầu Thanh Trì đến cầu vượt Phú Thị, huyện Gia Lâm</t>
  </si>
  <si>
    <t>TT Trâu Quỳ, Dương Xá</t>
  </si>
  <si>
    <t>Quyết định số 8185/QĐ-UBND ngày 31/10/2019 của Ủy ban nhân dân Gia Lâm về việc Phê duyệt dự án đầu tư xây dựng công trình Dự án: Xây dựng tuyến đường gom từ cầu Thanh Trì đến cầu vượt Phú Thị, huyện Gia Lâm;
 Văn bản chỉ lệnh cắm mốc số 2312/STNMT ngày 26/3/2020 của Sở Tài nguyên và Môi trường</t>
  </si>
  <si>
    <t>Xây dựng tuyến đường theo quy hoạch từ đường Phan Đăng Lưu đến Yên Thường, huyện Gia Lâm</t>
  </si>
  <si>
    <t xml:space="preserve">DGT </t>
  </si>
  <si>
    <t>xã Yên Viên, Yên Thường</t>
  </si>
  <si>
    <t>QĐ 7887/QĐ-UBND ngày 25/10/2019 của UBND huyện Gia Lâm về việc phê duyệt dự án đầu tư xây dựng.
 Văn bản chỉ lệnh cắm mốc số 8418/STNMT-CCQLĐĐ ngày 10/9/2019 của Sở Tài nguyên và Môi trường</t>
  </si>
  <si>
    <t>Xây dựng tuyến đường đê hữu Đuống đoạn từ Dốc Lời - Đặng Xá đến xã Lệ Chi, huyện Gia Lâm</t>
  </si>
  <si>
    <t>Xã: Cổ Bi, Đặng Xá, Phú Thị, Kim Sơn, Lệ Chi</t>
  </si>
  <si>
    <t>Quyết định số 8186/QĐ-UBND ngày 31/10/2019 của Ủy ban nhân dân thành phố Hà Nội về việc Phê duyệt dự án đầu tư xây dựng công trình Dự án: Xây dựng tuyến đường đê hữu Đuống đoạn Dốc Lời - Đặng Xá đến xã Lệ Chi, huyện Gia Lâm; 
Văn bản chỉ lệnh cắm mốc số 4059/STNMT ngày 25/5/2020 của Sở Tài nguyên và Môi trường</t>
  </si>
  <si>
    <t>Xây dựng tuyến đường Yên Viên - Đình Xuyên - Ninh Hiệp, huyện Gia Lâm</t>
  </si>
  <si>
    <t>Xã Yên Viên; Dương Hà; Đình Xuyên; Ninh Hiệp</t>
  </si>
  <si>
    <t>- Quyết định số 6666/QĐ-UBND ngày 11/9/2020 của UBND Huyện Gia Lâm về việc phê duyệt dự án đầu tư
- Đã có Văn bản chỉ lệnh cắm mốc số 6564/STNMT-CCQLDĐ ngày 30/7/2020 của Sở Tài nguyên và Môi trường</t>
  </si>
  <si>
    <t>Xây dựng tuyến đường 13m theo quy hoạch từ đường gom cao tốc Hà Nội - Hải Phòng đến đường quy hoạch B=30m, huyện Gia Lâm</t>
  </si>
  <si>
    <t>Quyết định 7990/QĐ-UBND ngày 28/10/2019 của UBND huyện Gia Lâm về việc phê duyệt Báo cáo kinh tế kỹ thuật Dự án: Xây dựng tuyến đường 13m theo quy hoạch từ đường gom cao tốc Hà Nội – Hải Phòng đến đường quy hoạch B=30m huyện Gia Lâm</t>
  </si>
  <si>
    <t>Cải tạo, nâng cấp các tuyến đường trục chính đội 8A thôn Đào Xuyên và xây dựng tuyến đường từ Đình Đào Xuyên đến Nghè Lê Xá, xã Đa Tốn, huyện Gia Lâm</t>
  </si>
  <si>
    <t>Đa Tốn</t>
  </si>
  <si>
    <t>Quyết định số 8188/QĐ-UBND ngày 31/10/19 của UBND huyện Gia Lâm về việc phê duyệt BCKTKT dự án</t>
  </si>
  <si>
    <t>Xây dựng trường mầm non Phù Đổng, điểm trường thôn Đổng Viên</t>
  </si>
  <si>
    <t>Xã Phù Đổng</t>
  </si>
  <si>
    <t>QĐ số 1644/QĐ-UBND ngày 19/3/20 của UBND huyện Gia Lâm về phê duyệt dự án: Xây dựng trường mầm non Phù Đổng, điểm trường thôn Đổng Viên</t>
  </si>
  <si>
    <t xml:space="preserve">Dự án đầu tư xây dựng sân Golf Vinpearl Hà Nội </t>
  </si>
  <si>
    <t>Tập đoàn VinGroup-Công ty CP</t>
  </si>
  <si>
    <t>Dương Hà, Phù Đổng</t>
  </si>
  <si>
    <t>- Quyết định số 1537/QĐ-UBND ngày 06/3/2017 của UBND Thành phố; Quyết định số 1048/QĐ-UBND ngày 07/3/2018 của UBND Thành phố.</t>
  </si>
  <si>
    <t>Dự án bến xe khách liên tỉnh kết hợp điểm đầu cuối xe buýt phía Đông thành phố Hà Nội</t>
  </si>
  <si>
    <t>Tổng công ty vận tải Hà Nội</t>
  </si>
  <si>
    <t>- Văn bản số 6526/UBND-KH&amp;ĐT về việc chấp thuận giao Tổng công ty vận tải Hà Nội là chủ đầu tư
- Quyết định số 2319/QĐ-UBND ngày 18/4/2017 về việc phê duyệt đồ án Quy hoạch chỉ tiết 1/500</t>
  </si>
  <si>
    <t>Cụm công nghiệp làng nghề Đình Xuyên</t>
  </si>
  <si>
    <t>Công ty cổ phần phát triển đầu tư xây dựng Việt Nam</t>
  </si>
  <si>
    <t>Đình Xuyên</t>
  </si>
  <si>
    <t>Quyết định chủ trương đầu tư số 2950/QĐ-UBND ngày 15/6/2018 của UBND Thành phố</t>
  </si>
  <si>
    <t>Trạm biến áp 110KV Đông Dư (Tây Nam Gia Lâm) và nhánh rẽ</t>
  </si>
  <si>
    <t>Tổng công ty điện lực TP Hà Nội</t>
  </si>
  <si>
    <t>Đông Dư</t>
  </si>
  <si>
    <t>Văn bản số 1011/QHKT-P7 ngày 08/3/2016 và số 7180/QHKT-HTKT ngày 20/10/2017 của Sở Quy hoạch kiến trúc về việc chấp thuận vị trí trạm điện và hướng tuyến dây 110kV</t>
  </si>
  <si>
    <t>Cụm công nghiệp Phú Thị - Giai đoạn 2</t>
  </si>
  <si>
    <t>Công ty Cổ phần phát triển Fuji Hà Nội</t>
  </si>
  <si>
    <t>Xã Phú Thị, Dương Xá</t>
  </si>
  <si>
    <t>Thông báo số 2263-TB/TU ngày 22/10/2019 thông báo kết luận của Ban thường vụ Thành ủy nhất trí về chủ trương đối với việc thành lập Cụm công nghiệp Phú Thị - Giai đoạn 2</t>
  </si>
  <si>
    <t>Giải phóng mặt bằng khu đất đấu giá quyền sử dụng đất tại xã Đình Xuyên, huyện Gia Lâm</t>
  </si>
  <si>
    <t xml:space="preserve"> Quyết định số 4130/QĐ-UBND ngày 20/6/2019 của UBND huyện Gia Lâm có  về việc phê duyệt dự án đầu tư: Dự án Giải phóng mặt bằng khu đất đấu giá quyền sử dụng đất tại xã Đình Xuyên, huyện Gia Lâm
Văn bản số 6561/STNMT-CCQLDD ngày 17/7/2019 về việc xác định ranh giới khu đất phục vụ GPMB</t>
  </si>
  <si>
    <t>GPMB khu đấu giá quyền sử dụng đất X1 thôn Trùng Quán, xã Yên Thường, huyện Gia Lâm</t>
  </si>
  <si>
    <t>Yên Thường</t>
  </si>
  <si>
    <t>Quyết định số 8910//QĐ-UBND ngày 26/10/2018 của UBND huyện Gia Lâm về việc phê duyệt quy hoạch chi tiết TL: 1/500;  Quyết định số 9001/QĐ-UBND ngày 31/10/2018 của UBND huyện Gia Lâm về phê duyệt BCNCKT dư án; 
Văn bản số 4188/STNMT-CCQLĐĐ ngày 14/5/2019 của Sở Tài nguyên và Môi trường về việc hướng dẫn xác định ranh giới khu đất phục vụ công tác bồi thường hỗ trợ và tái định cư khi nhà nước thu hồi đất thực hiện dự án GPMB khu đấu giá quyền sử dụng đất X1 thôn Trùng Quán, xã Yên Thường, huyện Gia Lâm;
Ngày 18/5/2019 tổ chức bàn giao cắm mốc tại hiện trường;</t>
  </si>
  <si>
    <t>GPMB khu đấu giá quyền sử dụng đất X2 xã Đình Xuyên và xã Yên Thường, huyện Gia Lâm</t>
  </si>
  <si>
    <t>Đình Xuyên, Yên Thường</t>
  </si>
  <si>
    <t>Quyết định số 4491/QĐ-UBND ngày 7/6/2018 của UBND huyện Gia Lâm về phê duyệt dự án; Quyết định số 1949/QĐ-UBND ngày 7/3/2019 của UBND huyện Gia Lâm về phê duyệt điều chỉnh dự án.
Văn bản số 8637/STNMT-CCQLĐĐ ngày 16/9/2019 của Sở Tài nguyên và Môi trường về việc hướng dẫn xác định ranh giới khu đất phục vụ công tác bồi thường hỗ trợ và tái định cư khi nhà nước thu hồi đất thực hiện dự án Giải phóng mặt bằng khu đấu giá quyền sử dụng đất X2 xã Đình Xuyên và xã Yên Thường, huyện Gia Lâm;
Ngày 01/10/2019 tổ chức bàn giao cắm mốc tại hiện trường;</t>
  </si>
  <si>
    <t>GPMB khu đấu giá quyền sử dụng đất X5 thôn Quy Mông và thôn Trùng Quán, xã Yên Thường, huyện Gia Lâm</t>
  </si>
  <si>
    <t>Chấp thuận QH TMB của UBND huyện Gia Lâm ký ngày 18/5/2018; Quyết định phê duyệt dự án đầu tư số 4494/QĐ-UBND ngày 07/6/2018 của UBND huyện Gia Lâm; Quyết định số 1622/QĐ-UBND ngày 26/02/2019 của UBND huyện Gia Lâm về việc đính chính tên dự án tại các quyết định: số 3635/QĐ-UBND ngày 09/5/2018, số 3767/QĐ-UBND ngày 14/5/2018 và số 4494/QĐ-UBND ngày 07/6/2018; Bản vẽ điều chỉnh ranh giới dự án được UBND huyện chấp thuận ngày 14/12/2019
Văn bản số 6977/STNMT-CCQLĐĐ ngày 24/8/2018 của Sở Tài nguyên và Môi trường về việc hướng dẫn xác định ranh giới khu đất phục vụ công tác bồi thường hỗ trợ và tái định cư khi nhà nước thu hồi đất thực hiện dự án; 
Ngày 17/9/2018 tổ chức bàn giao cắm mốc tại hiện trường;</t>
  </si>
  <si>
    <t>Xây dựng HTKT phục vụ đấu giá đất nhỏ kẹt thôn Vàng, xã Cổ Bi, huyện Gia Lâm</t>
  </si>
  <si>
    <t>thôn Vàng, Cổ Bi</t>
  </si>
  <si>
    <t xml:space="preserve">Quyết định phê duyệt chủ trương đầu tư số 7126/QĐ-UBND ngày 31/8/2016 của UBND huyện Gia Lâm, QĐ phê dự án 4487/QĐ-UBND ngày 7/6/2018;
Văn bản số 750/STNMT-CCQLĐĐ ngày 29/1/2019 của Sở Tài nguyên và Môi trường về việc hướng dẫn xác định ranh giới khu đất phục vụ công tác bồi thường hỗ trợ và tái định cư khi nhà nước thu hồi đất thực hiện dự án; </t>
  </si>
  <si>
    <t>GPMB ô đất theo quy hoạch khu nhà ở Tháp Vàng, thôn Trân Tảo, xã Phú Thị, huyện Gia Lâm</t>
  </si>
  <si>
    <t xml:space="preserve"> thôn Trân Tảo, xã Phú Thị</t>
  </si>
  <si>
    <t>Quyết định số 2833/QĐ-UBND ngày 25/10/2011 về việc phê duyệt QHCT tỷ lệ 1/500 của UBND huyện Gia Lâm;
 Quyết định số 5421/QĐ-UBND ngày 14/8/2018 của UBND huyện Gia Lâm phê duyệt dự án đầu tư;
 Đã cắm mốc GPMB theo Văn bản số 10444/STNMT-CCQLDD ngày 7/11/2019 về việc xác định ranh giới khu đất phục vụ GPMB</t>
  </si>
  <si>
    <t>Xây dựng tuyến đường theo quy hoạch 17,5m nối từ ô đất TQ5 ra đường Đông Dư Dương Xá</t>
  </si>
  <si>
    <t>Quyết định số 8910//QĐ-UBND ngày 31/10/2018 của UBND huyện Gia Lâm về việc Báo cáo kinh tế kỹ thuật dự án Xây dựng tuyến đường theo quy hoạch 17,5m nối từ ô đất TQ5 ra đường Đông Dư Dương Xá
Văn bản hướng dẫn số 1902/STNMTCCALĐĐ ngày 13/3/2020 của Sở Tài nguyên và Môi trường về việc hướng dẫn xác định ranh giới khu đất phục vụ công tác bồi thường hỗ trợ và tái định cư khi nhà nước thu hồi đất thực hiện dự án;</t>
  </si>
  <si>
    <t>Nâng cấp, cải tạo các tuyến đường liên thôn trục chính: Thôn Thuận Tiến (khu vườn hoa), Dương Đình, xã Dương Xá</t>
  </si>
  <si>
    <t>Xã Dương Xá</t>
  </si>
  <si>
    <t>Quyết định 4159/QĐ-UBND ngày 24/6/2019 của UBND huyện Gia Lâm về việc phê duyệt Báo cáo KTKT dự án Nâng cấp, cải tạo các tuyến đường liên thôn trục chính: Thôn Thuận Tiến (khu vườn hoa), Dương Đình, xã Dương Xá</t>
  </si>
  <si>
    <t>Xây dựng tuyến đường theo quy hoạch từ đường Đình Xuyên qua khu đấu giá X1 đến đường Ninh Hiệp, huyện Gia Lâm</t>
  </si>
  <si>
    <t>Xã Yên Thường, Đình Xuyên</t>
  </si>
  <si>
    <t>Quyết định số 8192/QĐ-UBND ngày 31/10/2019 của UBND huyện Gia Lâm về việc phê duyệt Dự án đầu tư dự án</t>
  </si>
  <si>
    <t>Cải tạo, chỉnh trang các tuyến đường trục chính các thôn: Trùng Quán, Quy Mông; xã Yên Thường, huyện Gia Lâm</t>
  </si>
  <si>
    <t>Thôn Trùng Quán, thông Quy Mông, xã Yên Thường</t>
  </si>
  <si>
    <t>Quyết định số 4145/QĐ-UBND ngày 21/06/2019 của UBND huyện Gia Lâm về phê duyệt báo cáo kinh tế kỹ thuật dự án: Cải tạo, chỉnh trang các tuyến đường trục chính các thôn: Trùng Quán, Quy Mông; xã Yên Thường, huyện Gia Lâm</t>
  </si>
  <si>
    <t>Xây dựng tuyến đường từ đường Đặng Phúc Thông vào khu đấu giá X5 thôn Quy Mông và thôn Trùng Quán, xã Yên Thường, huyện Gia Lâm</t>
  </si>
  <si>
    <t>Xã Yên Thường</t>
  </si>
  <si>
    <t>Quyết định số 7985/QĐ-UBND ngày 28/10/2019 của UBND huyện Gia Lâm về việc phê duyệt Dự án đầu tư dự án</t>
  </si>
  <si>
    <t>Xây dựng Trường mầm non Trung Mầu, huyện Gia Lâm</t>
  </si>
  <si>
    <t>xã Trung Mầu</t>
  </si>
  <si>
    <t>QĐ số 8092/QĐ-UBND ngày 31/10/2019 UBND huyện Gia Lâm về việc phê duyệt dự án đầu tư</t>
  </si>
  <si>
    <t>Giải phóng mặt bằng tạo quỹ đất theo quy hoạch khu đất PD1, PD2, PD3 xã Phù Đổng, huyện Gia Lâm</t>
  </si>
  <si>
    <t>Phù Đổng</t>
  </si>
  <si>
    <t>Quyết định số 4264/QĐ-UBND ngày 29/6/2020 của UBND Huyện Gia Lâm về việc phê duyệt dự án đầu tư dự án:  Giải phóng mặt bằng tạo quỹ đất theo quy hoạch khu đất PD1, PD2, PD3 xã Phù Đổng, huyện Gia Lâm. Đã có Văn bản số 7751/STNMT-CCQLDD về việc cắm mốc thực hiện Dự án</t>
  </si>
  <si>
    <t>Giải phóng mặt bằng tạo quỹ đất theo quy hoạch khu đất PD4 xã Phù Đổng, huyện Gia Lâm</t>
  </si>
  <si>
    <t>Quyết định số 5749/QĐ-UBND ngày 31/7/2020 của UBND Huyện Gia Lâm về việc phê duyệt dự án đầu tư dự án:  Giải phóng mặt bằng tạo quỹ đất theo quy hoạch khu đất PD4, xã Phù Đổng, huyện Gia Lâm. Đang xin chỉ lệnh cắm mốc</t>
  </si>
  <si>
    <t>Giải phóng mặt bằng tạo quỹ đất theo quy hoạch khu đất PD5 xã Phù Đổng, huyện Gia Lâm</t>
  </si>
  <si>
    <t xml:space="preserve">Quyết định số 10958/QĐ-UBND ngày 26/12/2018 của UBND huyện Gia Lâm phê duyệt chủ trương đầu tư dự án: Giải phóng mặt bằng tạo quỹ đất theo quy hoạch khu đất PD5 xã Phù Đổng, huyện Gia Lâm.
Văn bản số 1226/UBND-QLĐT ngày 08/5/2020 của UBND Huyện Gia Lâm về việc chấp thuận QHTMB dự án  Giải phóng mặt bằng tạo quỹ đất theo quy hoạch khu đất PD5 xã Phù Đổng, huyện Gia Lâm 
</t>
  </si>
  <si>
    <t>Giải phóng mặt bằng tạo quỹ đất theo quy hoạch khu đất KK1, xã Kiêu Kỵ, huyện Gia Lâm</t>
  </si>
  <si>
    <t>Kiêu Kỵ</t>
  </si>
  <si>
    <t xml:space="preserve">Văn bản số 2287/UBND-QLĐT ngày 11/8/2020 của UBND Huyện Gia Lâm về việc chấp thuận QHTMB dự án  Giải phóng mặt bằng tạo quỹ đất theo quy hoạch khu đất KK1, xã Kiêu Kỵ, huyện Gia Lâm.
Quyết định số 8021/QĐ-UBND ngày 15/10/2020 về việc phê duyệt dự án Giải phóng mặt bằng tạo quỹ đất theo quy hoạch khu đất KK1, xã Kiêu Kỵ, huyện Gia Lâm.
</t>
  </si>
  <si>
    <t>Giải phóng mặt bằng tạo quỹ đất theo quy hoạch khu đất C1 tại xã Yên Thường, huyện Gia Lâm</t>
  </si>
  <si>
    <t xml:space="preserve">Văn bản số 2849/UBND-QLĐT ngày 25/9/2020 của UBND Huyện Gia Lâm về việc chấp thuận QHTMB dự án  Giải phóng mặt bằng tạo quỹ đất theo quy hoạch khu đất C1 tại xã Yên Thường, huyện Gia Lâm.
Quyết định số 8018/QĐ-UBND ngày 15/10/2020 về việc phê duyệt dự án Giải phóng mặt bằng tạo quỹ đất theo quy hoạch khu đất C1 tại xã Yên Thường, huyện Gia Lâm.
</t>
  </si>
  <si>
    <t>Giải phóng mặt bằng tạo quỹ đất theo quy hoạch khu đất C2 tại xã Yên Viên, huyện Gia Lâm</t>
  </si>
  <si>
    <t xml:space="preserve">Văn bản số 2847/UBND-QLĐT ngày 25/9/2020 của UBND Huyện Gia Lâm về việc chấp thuận QHTMB dự án  Giải phóng mặt bằng tạo quỹ đất theo quy hoạch khu đất C2 tại xã Yên Thường, huyện Gia Lâm
Quyết định số 8019/QĐ-UBND ngày 15/10/2020 về việc phê duyệt dự án Giải phóng mặt bằng tạo quỹ đất theo quy hoạch khu đất C2 tại xã Yên Thường, huyện Gia Lâm. 
</t>
  </si>
  <si>
    <t>Cải tạo, chỉnh trang ao Bầu xã Phú Thị</t>
  </si>
  <si>
    <t>Quyết định 9023/QĐ-UBND ngày 31/10/2018 của UBND huyện Gia Lâm về việc phê duyệt chủ trương đầu tư dự án Cải tạo, chỉnh trang ao Bầu, xã Phú Thị.
Quyết định số 6436/QĐ-UBND ngày 31/8/2020 của UBND huyện Gia Lâm về việc phê duyệt điều chỉnh Báo cáo kinh tế kỹ thuật dự án cải tạo, chỉnh trang kè ao Bầu, xã Phú Thị, xã Dương Xá, huyện Gia Lâm</t>
  </si>
  <si>
    <t>Kè hồ, làm đường dạo chống lấn chiếm hồ Vực, xã Đình Xuyên, huyện Gia Lâm</t>
  </si>
  <si>
    <t>Xã Dương Hà, Đình Xuyên, Ninh Hiệp</t>
  </si>
  <si>
    <t>- Quyết định số 3652/QĐ-UBND ngày 05/6/2020 của UBND huyện Gia Lâm về việc phê duyệt Dự án đầu tư dự án: Kè hồ, làm đường dạo chống lấn chiếm hồ Vực, xã Đình Xuyên, huyện Gia Lâm
- Văn bản chỉ lệnh cắm mốc 7853/STNMT-CCQLĐĐ của Sở TN&amp;MT ngày 09/9/2020 của Sở Tài nguyên và Môi trường</t>
  </si>
  <si>
    <t>Xây dựng trạm biến áp 110kV Trâu Quỳ và nhánh rẽ</t>
  </si>
  <si>
    <t>Ban Quản lý dự án lưới điện Hà Nội</t>
  </si>
  <si>
    <t>TT Trâu Quỳ</t>
  </si>
  <si>
    <t>Văn bản số 2281/QHKT-HTKT ngày 06/5/2019 của Sở Quy hoạch - Kiến trúc về việc thỏa thuận vị trí trạm và hướng tuyến công trình: xây dựng mới trạm 110kV Trâu Quỳ và nhánh rẽ</t>
  </si>
  <si>
    <t>Xây dựng trường mầm non Hoa Sữa, xã Yên Viên, huyện Gia Lâm</t>
  </si>
  <si>
    <t>xã Yên viên</t>
  </si>
  <si>
    <t>QĐ số 4415/QĐ-UBND ngày 6/7/2020 của UBND huyện Gia Lâm về phê duyệt dự án: Xây dựng trường mầm non Hoa Sữa, xã Yên Viên, huyện Gia Lâm</t>
  </si>
  <si>
    <t>Quyết định số 1644/QĐ-UBND ngày 19/3/2020 của UBND huyện về việc Phê duyệt dự án đầu tư: Xây dựng trường mầm non Phù Đổng, điểm trường thôn Đổng Viên</t>
  </si>
  <si>
    <t>Cải tạo, chỉnh trang một số tuyến đường và ao, hồ trên địa bàn xã Kiêu Kỵ, huyện Gia Lâm</t>
  </si>
  <si>
    <t>QĐ số 7914/QĐ-UBND ngày 25/10/2019 về việc phê duyệt chủ trương dự án và Nghị Quyết số 04/NQ-HĐND ngày 26/06/2020 của HĐND Huyện Gia Lâm về việc phê duyệt điều chỉnh chủ trương đầu tư dự án: Cải tạo, chỉnh trang một số tuyến đường và ao, hồ trên địa bàn xã Kiêu Kỵ, huyện Gia Lâm</t>
  </si>
  <si>
    <t>Cải tạo hệ thống thoát nước ao Dân Quân và ao Chuôm, thôn Tô Khê, Hàn Lạc, xã Phú Thị, huyện Gia Lâm</t>
  </si>
  <si>
    <t>Nghị Quyết số 14/NQ-HĐND ngày 24/9/2020 của HĐND Huyện Gia Lâm về việc phê duyệt chủ trương đầu tư và điều chỉnh chủ trương đầu tư một số dự án thuộc thẩm duyền của HĐND Huyện (kèm theo Phụ lục II.11).</t>
  </si>
  <si>
    <t>Xây dựng hạ tầng kỹ thuật Trung tâm văn hóa thể thao xã Kim Sơn (Ao Lò Gạch Thôn Kim Sơn)</t>
  </si>
  <si>
    <t>HTKT</t>
  </si>
  <si>
    <t>Xã Kim Sơn</t>
  </si>
  <si>
    <t>Nghị Quyết số 04/NQ-HĐND ngày 26/06/2020 của HĐND Huyện Gia Lâm về việc phê duyệt chủ trương đầu tư và điều chỉnh, bổ sung chủ trương đầu tư một số dự án thuộc thẩm quyền HĐND huyện Gia Lâm</t>
  </si>
  <si>
    <t>Giải phóng mặt bằng tạo quỹ đất theo quy hoạch khu chức năng CCKO3+CX8 và CC10 thuộc quy hoạch chi tiết hai bên tuyến đường 179</t>
  </si>
  <si>
    <t>- Nghị Quyết số 04/NQ-HĐND ngày 26/06/2020 của HĐND Huyện Gia Lâm về việc phê duyệt chủ trương đầu tư và điều chỉnh, bổ sung chủ trương đầu tư một số dự án thuộc thẩm quyền HĐND huyện Gia Lâm (kèm theo Phụ lục I.26);
- Quy hoạch chi tiết hai bên tuyến đường 179 đoạn từ Quốc Lộ 5 đến thôn Chu Xá, xã Kiêu Kỵ, tỷ lệ 1/500 được UBND Thành phố Hà Nội phê duyệt QHCT tại Quyết định số 2566/QĐ-UBND ngày 24/5/2016</t>
  </si>
  <si>
    <t>Giải phóng mặt bằng tạo quỹ đất theo quy hoạch khu chức năng CCCX, xã  Kiêu Kỵ, huyện Gia Lâm</t>
  </si>
  <si>
    <t xml:space="preserve">Nghị Quyết số 04/NQ-HĐND ngày 26/06/2020 của HĐND Huyện Gia Lâm về việc phê duyệt chủ trương đầu tư và điều chỉnh, bổ sung chủ trương đầu tư một số dự án thuộc thẩm quyền HĐND huyện Gia Lâm </t>
  </si>
  <si>
    <t>Giải phóng mặt bằng tạo quỹ đất theo quy hoạch khu đất DT3, xã Đa Tốn, huyện Gia Lâm</t>
  </si>
  <si>
    <t>giải phóng mặt bằng để xây dựng hạ tầng kỹ thuật cụm công nghiệp vừa và nhỏ Lâm Giang, xã Kiêu Kỵ, huyện Gia Lâm</t>
  </si>
  <si>
    <t>- Quyết định số 2007/QĐ-UBND ngày 23/5/2008 của UBND thành phố Hà Nội về việc phê duyệt quy hoạch chi tiết tỷ lệ 1/500 Cụm công nghiệp vừa và nhỏ Lâm Giang; Quyết định số 6693/QĐ-UBND ngày 16/12/2014 của UBND Thành phố về việc phê duyệt điều chỉnh cục bộ quy hoạch các ô đất ký hiệu CC, ĐX, CN1, CN3 trong quy hoạch chi tiết tỷ lệ 1/500 Cụm công nghiệp vừa và nhỏ Lâm Giang, xã Kiêu Kỵ, huyện Gia Lâm;
- Kết luận thanh tra số 1128/KL-STNMT-TTr ngày 10/5/2019 của Sở Tài nguyên và Môi trường Hà Nội kết luận thanh tra chấp hành pháp luật đất đai đối với Công ty TNHH MTV Chiếu sáng và thiết bị đô thị trong việc quản lý, sử dụng đất, thực hiện Dự án xã Kiêu Kỵ, huyện Gia Lâm;
- Thông báo số 623/TB-UBND ngày 18/6/2020 của UBND Thành phố về việc thông báo kết luận của tập thể lãnh đạo UBND Thành phố tại cuộc họp xem xét phương án sử dụng đất sau cổ phần hóa Công ty TNHH Nhà nước MTV Chiếu sáng và thiết bị đô thị</t>
  </si>
  <si>
    <t>Giải phóng mặt bằng, xây dựng hạ tầng kỹ thuật phục vụ đấu giá quyền sử dụng đất nhỏ, kẹt tại vị trí A33, xã Cổ Bi, huyện Gia Lâm</t>
  </si>
  <si>
    <t>- Nghị quyết số 04/NQ-HĐND ngày 26/6/2020 về việc phê duyệt chủ trương đầu tư và điều chỉnh, bổ sung chủ trương đầu tư một số dự án thuộc thẩm quyền của HĐND Huyện</t>
  </si>
  <si>
    <t>Giải phóng mặt bằng, xây dựng hạ tầng kỹ thuật phục vụ đấu giá quyền sử dụng đất nhỏ, kẹt tại vị trí A38, xã Dương Quang, huyện Gia Lâm</t>
  </si>
  <si>
    <t>Giải phóng mặt bằng, xây dựng hạ tầng kỹ thuật phục vụ đấu giá quyền sử dụng đất nhỏ, kẹt tại vị trí B61, B62, B63, xã Lệ Chi, huyện Gia Lâm</t>
  </si>
  <si>
    <t>Lệ Chi</t>
  </si>
  <si>
    <t>Giải phóng mặt bằng, xây dựng hạ tầng kỹ thuật phục vụ đấu giá  quyền sử dụng đất nhỏ, kẹt tại vị trí C8, C57, C69,  xã Phù Đổng, huyện Gia Lâm</t>
  </si>
  <si>
    <t>Dự án: GPMB, xây dựng HTKT phục vụ đấu giá QSD đất tại vị trí C67 xã Đặng Xá, huyện Gia Lâm</t>
  </si>
  <si>
    <t>Đặng Xá</t>
  </si>
  <si>
    <t xml:space="preserve">Kế hoạch 103/KH-UBND ngày 15/4/2020 của UBND huyện Gia Lâm về việc khắc phục tồn tại, hạn chế trong việc quản lý, sử dụng quỹ đất công trên địa bàn huyện </t>
  </si>
  <si>
    <t>- QĐ số 3125/QĐ-UBND ngày 17/8/2016 của UBND quận Hai Bà Trưng về việc chấp thuận chủ trương; 
- VB số 3860/QHKT-KHTH ngày 28/6/2018 của Sở Quy Hoạch  -  Kiến Trúc về việc xác định phạm vi, ranh giới, khu đất mở rộng chùa liên phái; 
- QĐ số 1629/QĐ-UBND ngày 07/5/2019 của UBNQ quận HBT về việc phê duyệt điều chỉnh chủ trương; 
- Biên bản định vị tọa độ mốc giới được Sở TNMT bàn giao cho UBND phường ngày 15/6/2020
- Kế hoạch số 99/KH-UBND quận HBT ngày 27/5/2020 về đầu tư công trung hạn giai đoạn 2021 - 2025; dự án bố trí thực hiện năm 2021
- Thời gian thực hiện dự án: 2016-2021</t>
  </si>
  <si>
    <t xml:space="preserve">GPMB, tu bổ tôn tạo và phát huy giá trị kiến trúc, nghệ thuật, thắng cảnh hồ Thiền Quang và di tích chùa Quang Hoa, Thiền Quang, Pháp Hoa, </t>
  </si>
  <si>
    <t>- TB số 4661/TB-BVHTTDL ngày 30/10/2017 của Bộ  Văn hóa, Thể thao và Du lịch về kết luận của Thứ Trưởng về việc thống nhất chủ trương GPMB và tôn tạo di tích; 
- VB số 4573/SVHTT-QLDT ngày 05/12/2017 của Sở VH và TT về việc thực hiện TB 4661/TB-BVHTTDL ngày 30/10/2017. 
- VB số 57/HĐND-VP ngày 20/6/2018 của HĐND quận HBT về việc phê duyệt chủ trương đầu tư;
- Kế hoạch số 99/KH-UBND quận HBT ngày 27/5/2020 về đầu tư công trung hạn giai đoạn 2021 - 2025; dự án bố trí thực hiện năm 2020-2022
- VB số 3218/BVHTTDL-DSVH ngày 01/9/2020 của Bộ Văn Hóa, Thể thao và Du lịch về việc thẩm định Dự án GPMB, tu bổ, tôn tạo và phát huy giá trị di tích hồ Thiền Quang, chùa Quang Hoa, chùa Thiền Quang, chùa Pháp Hoa
- Thời gian thực hiện dự án: Năm 2018 - 2022</t>
  </si>
  <si>
    <t>- Văn bản số 39/HĐND-VP ngày 29/4/2016 của HĐND quận HBT về việc phê duyệt chủ trương đầu tư
- Văn bản số 3316/UBND-ĐT ngày 7/7/2017 của UBND thành phố Hà Nội về việc chấp thuận chủ trương; 
- Thông báo số 1130/TB-UBND ngày 09/11/2018 của UBND Thành phố Hà Nội về Kết luận của Chủ tịch UBND Thành phố Nguyễn Đức Chung tại buổi làm việc với lãnh đạo quận Hai Bà Trưng. 
- Kế hoạch số 99/KH-UBND quận HBT ngày 27/5/2020 về đầu tư công trung hạn giai đoạn 2021 - 2025; dự án bố trí vốn thực hiện năm 2021 (Đầu tư công 2021)</t>
  </si>
  <si>
    <t>- Văn bản số 185/UBND-TCKH ngày 22/2/2019 của UBND quận về việc giao nhiệm vụ lập báo cáo đề cuất chủ trương
- Nghị quyết số 08/NQ-HĐND ngày 20/5/2020 của HĐND quận Hai Bà Trưng về việc phê duyệt chủ trương đầu tư dự án
- Kế hoạch số 99/KH-UBND quận HBT ngày 27/5/2020 về đầu tư công trung hạn giai đoạn 2021 - 2025; dự án bố trí thực hiện năm 2020-2022
- Thời gian thực hiện dự án: 2020- 2022</t>
  </si>
  <si>
    <t xml:space="preserve">Mở rộng trường tiểu học Trung Hiền </t>
  </si>
  <si>
    <t>Ao Trung Hiền - phường Trương Định</t>
  </si>
  <si>
    <t>- VB số 1425/UBND-QLĐT ngày 21/11/2012 của UBND quậ HBT về việc phê duyệt tổng mặt bằng và phương án kiến trúc; 
- Quyết định số 1652/QĐ-UBND ngày 24/4/2013 của UBND quận HBT về phê duyệt dự án đầu tư; 
- Quyết định số 5331/QĐ-UBND ngày 26/12/2013 của UBND quận HBT về phê duyệt bản vẽ thi công - dự toán; 
- Các quyết định thu hồi đất; Biên bản khởi công ngày 31/10/2017
- QĐ số 5850/QĐ-UBND ngày 16/12/2019 về việc phê duyệt điều chỉnh thời gian thực hiện dự án 
- Kế hoạch số 99/KH-UBND quận HBT ngày 27/5/2020 về đầu tư công trung hạn giai đoạn 2021 - 2025; Đầu tư công 2021</t>
  </si>
  <si>
    <t>- VB số 126/HĐND-VP ngày 27/10/2017 của HĐND quận HBT về việc phê duyệt chủ trương đầu tư dự án; 
- VB số 10/UBND-QLĐT ngày 15/10/2018 v/v chấp thuận bản vẽ điều chỉnh TMB và phương án kiến trúc dự án; 
- Quyết định số 3573/QĐ-UBND ngày 31/10/2018 của UBND quận Hai Bà Trưng về việc phê duyệt đầu tư xây dựng dự án
- Biên định vị tọa độ mốc giới được Sở TNMT bàn giao ngày 27/12/2019
- Kế hoạch số 99/KH-UBND quận HBT ngày 27/5/2020 về đầu tư công trung hạn giai đoạn 2021 - 2025;  (Đầu tư công năm 2021)
- Thông báo số 292/TB-UBND ngày 20/8/2020 của UBND quận về việc thu hồi đất
- Thời gian thực hiện dự án: 2017-2021</t>
  </si>
  <si>
    <t>- VB số 1237/UBND-TN&amp;MT ngày 26/10/2016 của UBND quận HBT về việc xin chấp thuận chủ trương thu hồi và điều chỉnh quỹ đất nông nghiệp; 
- VB số 2493/STNMT-CCQLĐĐ ngày 30/3/2018 về việc hướng dẫn UBND quận HBT lập phướng án đối với điểm đất nông nghiệp; 
- Văn bản số 1014/UBND-TCKH ngày 23/7/2018 của UBND quận giao nhiệm vụ  cho Ban QLDA lập báo cáo đầu tư xây dựng  dự án;  
- Nghị quyết số 06/NQ-HĐND ngày 20/6/2019 của HĐND quận Hai Bà Trưng về việc điều chỉnh chủ trương đầu tư dự án; 
- Kế hoạch số 99/KH-UBND quận HBT ngày 27/5/2020 về đầu tư công trung hạn giai đoạn 2021 - 2025; dự án bố trí thực hiện năm 2019-2023
- Hiện nay Ban đã tổ chức đo đạc, đã có chỉ giới đường đỏ khu đất. Hiện đang lập điều chỉnh cục bộ quy hoạch chi tiết trình sở QHKT thẩm định. Dự kiến thành phố phê duyệt trong Quý 4/2020
- Thời gian thực hiện dự án: 2019 - 2023</t>
  </si>
  <si>
    <t>- Quyết định số 2933/QĐ-UBND ngày 12/9/2014 về việc  phê duyệt Báo cáo kinh tế kỹ thuật công trình Xây dựng trụ sở UBND Lê Đại Hành;  
- Biên bản bàn giao mốc giới giữa sở TNMT và UBND quận HBT ngày 12/12/2014
- QĐ 2084/QĐ-UBND ngày 26/5/2017 của UBND quận Hai Bà Trưng về việc phê duyệt điều chỉnh Báo cáo kinh tế kỹ thuật và giá gói thầu giai đoạn thực hiện dự án
- VB số 969/UBND-TN&amp;MT ngày 12/7/2018 của UBND quận Hai Bà Trưng báo cáo UBND thành phố về việc thực hiện dự án xây dựng trụ sở UBND Lê Đại Hành; 
- Văn bản số 6668/VP-DD1 ngày 24/8/2018 của Văn phòng UBND Thành phố Hà Nội về việc tổng hợp kết quả vụ việc giải quyết khiếu nại tại số 161-163 phố Mai Hắc Đế, quận Hai Bà Trưng; 
- Kế hoạch số 99/KH-UBND quận HBT ngày 27/5/2020 về đầu tư công trung hạn giai đoạn 2021 - 2025; Đầu tư công năm 2021</t>
  </si>
  <si>
    <t>- Báo cáo 296/BC-UBND ngày 22/8/2018 của UBND quận xin chủ trương của UBND thành phố chấp thuận; 
- Quyết định số 651/QĐ-UBND ngày 5/02/2018 của UBND thành phố về việc phê duyệt phương án sử dụng đất sau sắp xếp công ty TNHH MTV Điện Ảnh Hà Nội; 
- NQ số 09/NQ-HĐND ngày 29/10/2019 của HĐND quận Hai Bà Trưng về việc phê duyệt chủ trương đầu tư
- Biên định vị tọa độ mốc giới được Sở TNMT bàn giao ngày 31/12/2019
- Kế hoạch số 99/KH-UBND quận HBT ngày 27/5/2020 về đầu tư công trung hạn giai đoạn 2021 - 2025; dự án bố trí thực hiện năm 2020-2022
- Thời gian thực hiện dự án: 2019- 2022</t>
  </si>
  <si>
    <t>- QĐ số 4614/QĐ-UBND ngày 28/11/2017 của UBND quận Hai Bà Trưng về việc phê duyệt chủ trương đầu tư của dự án; 
- VB số 1146/VQH-TT4 ngày 08/6/2018 của Viện Quy hoạch xây dựng HN về việc cung cấp số liệu hạ tầng kỹ thuật của dự án;  
- TTr số 1229/TTr-BQLDA ngày 19/6/2018 v/v thẩm định, phê duyệt chỉ giới đường đỏ dự án; 
- Kế hoạch số 99/KH-UBND quận HBT ngày 27/5/2020 về đầu tư công trung hạn giai đoạn 2021 - 2025; 
- Hiện đang chờ Thành phố phê duyệt quy hoạch phân khu H1.4 để phê duyệt chỉ giới đường đỏ và lập dự án, triển khai thu hồi đất; 
- Thời gian bố trí vốn thực hiện năm 2020-2022</t>
  </si>
  <si>
    <t>- Thông báo số 836/TB-UBND ngày 31/8/2018 của UBND thành phố Hà Nội về kết luận của đồng chí chủ tịch UBND thành phố tại cuộc họp về công tác GPMB; 
- VB số 1258/UBND-TCKH ngày 13/9/2018 của UBND quận HBT về giao nhiệm vụ lập báo cáo đề xuất chủ trương. 
- Biên bản họp ngày 10/4/2019 giữa sở Quy hoạch Kiến trúc, Sở Tài nguyên Môi trường, sở Công Thương, sở Kế hoạch Đầu Tư, Sở Tài Chính, Sở Xây Dựng về việc thống nhất phương án triển khai; 
- VB số 2002/QHKT-KHTH ngày 17/4/2019 của Sở Quy hoạch Kiến trúc về việc giải quyết kiến nghị lên quan đến việc triển khai dự án; 
- Nghị quyết số 06/NQ-HĐND ngày 20/6/2019 của HĐND quận Hai Bà Trưng về việc điều chỉnh chủ trương đầu tư dự án; 
- Văn bản số 11/UBND-QLĐT ngày 16/9/2019 về việc chấp thuận quy hoạch tổng mặt bằng dự án.
- Các thông báo thu hồi đất năm 2020, đang điều tra khảo sát.
- Thời gian thực hiện dự án: 2018-2020</t>
  </si>
  <si>
    <t>Xây dựng nhà văn hóa phường Trương Định tại ao Bãi Bóng 3</t>
  </si>
  <si>
    <t>Ao Bãi Bóng 3, phường Trương Định</t>
  </si>
  <si>
    <t>- QĐ số 5003/QĐ-UBND ngày 21/10/2019 cuả UBND quận về việc phê duyệt chủ trương đầu tư
- Kế hoạch số 99/KH-UBND quận HBT ngày 27/5/2020 về đầu tư công trung hạn giai đoạn 2021 - 2025; Đầu tư công 2021
- Thời gian thực hiện dự án: 2019 - 2021</t>
  </si>
  <si>
    <t>Khớp nối ngõ 61 Lạc Trung - Mạc Thị Bưởi và phố Minh Khai</t>
  </si>
  <si>
    <t>- Văn bản số 309/UBND-TCKH của UBND quận HBT ngày 20/3/2018 về việc giao nhiệm vụ lập chủ trương đầu tư dự án Kết nối đường qua công ty xe bus với dự án 423 Minh Khai; 
- Thông báo số 1387-TB/QU ngày 18/10/2019 của Quận Ủy HBT về kết luận của Ban thường vụ Quận ủy về chủ trương đầu tư dự án;  
- NQ số 09/NQ-HĐND ngày 29/10/2019 của HĐND quận Hai Bà Trưng về việc phê duyệt chủ trương đầu tư; 
- Kế hoạch số 99/KH-UBND quận HBT ngày 27/5/2020 về đầu tư công trung hạn giai đoạn 2021 - 2025; dự án bố trí thực hiện năm 2020-2022
- VB số 1745/VQH-TT1 ngày 07/8/2020 về việc Chỉ giới đường đỏ dự án Xây dựng đường nối ngõ 61 Lạc Trung với phố Mạc Thị Bưởi
- Thời gian thực hiện dự án: 2019- 2023</t>
  </si>
  <si>
    <t>- Văn bản số 309/UBND-TCKH của UBND quận HBT ngày 20/3/2018 về việc giao nhiệm vụ lập chủ trương đầu tư dự án Kết nối đường qua công ty xe bus với dự án 423 Minh Khai; 
- Thông báo số 1387-TB/QU ngày 18/10/2019 của Quận Ủy HBT về kết luận của Ban thường vụ Quận ủy về chủ trương đầu tư dự án;  
- NQ số 09/NQ-HĐND ngày 29/10/2019 của HĐND quận Hai Bà Trưng về việc phê duyệt chủ trương đầu tư; 
- Kế hoạch số 99/KH-UBND quận HBT ngày 27/5/2020 về đầu tư công trung hạn giai đoạn 2021 - 2025; dự án bố trí thực hiện năm 2020-2022
- VB số 2465/BQLDA  ngày 31/8/2020 về việc Thẩm định, phê duyệt hồ sơ chỉ giới đường đỏ dự án Kết nối đường qua công ty xe bus với dự án 423 Minh Khai
- Thời gian thực hiện dự án: 2019- 2023</t>
  </si>
  <si>
    <t>- QĐ 902/QĐ-UBND ngày 12/04/2018 của UBND quận Hai Bà Trưng về việc phê duyệt điều chỉnh chủ trương đầu tư; 
- VB số 15/UBND-QLĐT ngày 10/10/2019 của UBND quận Hai Bà Trưng về việc chấp thuận tổng mặt bằng và phương án kiến trúc; 
- Kế hoạch số 99/KH-UBND quận HBT ngày 27/5/2020 về đầu tư công trung hạn giai đoạn 2021 - 2025; dự án bố trí thực hiện năm 2021;
- QĐ 2608/QĐ-UBND ngày 12/8/2020 của UBND quận Hai Bà Trưng về việc phê duyệt báo cáo KTHT
- Thời gian thực hiện dự án: 2018-2021</t>
  </si>
  <si>
    <t>- QĐ số 22/QĐ-UBND ngày 16/4/2018 về việc phê duyệt chủ trương đầu tư; 
- Quyết định số 3571/QĐ-UBND ngày 31/10/2018 của UBND quận Hai Bà Trưng về việc phê duyệt dự án đầu tư xây dựng công trình; 
- Quyết định số 2145/QĐ-UBND ngày 24/5/2019 của UBND quận Hai Bà Trưng về việc phê duyệt Thiết kế bản vẽ thi công – dự toán công trình; 
- Biên định vị tọa độ mốc giới được Sở TNMT bàn giao ngày 20/11/2019
- Kế hoạch số 99/KH-UBND quận HBT ngày 27/5/2020 về đầu tư công trung hạn giai đoạn 2021 - 2025; Đầu tư công 2021
- Thời gian thực hiện dự án: 2018-2021</t>
  </si>
  <si>
    <t>Xây dựng HTKT khu đất dịch vụ xã Di Trạch - vị trí X6</t>
  </si>
  <si>
    <t>Di Trạch</t>
  </si>
  <si>
    <t>Quyết định 2383/QĐ-UBND ngày 09/5/2018 của UBND huyện về việc phê duyệt BC KTKT khu X6</t>
  </si>
  <si>
    <t>Xây dựng HTKT khu đất dịch vụ xã Lại Yên</t>
  </si>
  <si>
    <t>Lại Yên</t>
  </si>
  <si>
    <t>Quyết định số 3279/QĐ-UBND ngày 05/6/2018 của UBND huyện Hoài Đức về việc phê duyệt BC KTKT, Quyết định số 7333/QĐ-UBND ngày 23/11/2018 của UBND huyện Hoài Đức về việc điều chỉnh thời gian, nguồn vốn.</t>
  </si>
  <si>
    <t>Hạ tầng kỹ thuật khu đất dịch vụ xã An Thượng (vị trí X1)</t>
  </si>
  <si>
    <t>An Thượng</t>
  </si>
  <si>
    <t>Quyết định số 9526/QĐ-UBND ngày 31/10/2017 của UBND huyện Hoài Đức về việc phê duyệt BC KTKT, Quyết định số 7334/QĐ-UBND ngày 23/11/2018 của UBND huyện Hoài Đức về việc điều chỉnh thời gian, nguồn vốn;</t>
  </si>
  <si>
    <t>Đường giao thông liên xã Cát Quế - Dương Liễu</t>
  </si>
  <si>
    <t>Dương Liễu, Cát Quế</t>
  </si>
  <si>
    <t>Quyết định số 5105/QĐ-UBND ngày 23/10/2019 của UBND huyện Hoài Đức về việc phê duyệt điều chỉnh dự án đầu tư.
Nghị Quyết 08/NQ-HĐND ngày 27/6/2019 của HĐND huyện về việc phê duyệt dự án đầu tư.</t>
  </si>
  <si>
    <t>Đường từ QL32 qua khu đô thị Cienco 5 khớp nối đường HQV kéo dài</t>
  </si>
  <si>
    <t>TT Trạm Trôi</t>
  </si>
  <si>
    <t>Quyết định số 8064/QĐ-UBND ngày 25/10/2016 của UBND huyện Hoài Đức về việc phê duyệt dự án bồi thường, hỗ trợ GPMB ; Quyết định số 5397/QĐ-UBND ngày 30/10/2019 của UBND huyện Hoài Đức về việc phê duyệt dự án Đầu tư xây dựng.</t>
  </si>
  <si>
    <t>Đường dọc kênh Đan Hoài từ Tiền Yên đến Song Phương</t>
  </si>
  <si>
    <t>Đắc Sở, Tiền Yên, Song Phương</t>
  </si>
  <si>
    <t>Quyết định số số 6312/QĐ - UBND ngày 30/10/2018 của UBND huyện Hoài Đức về phê duyệt dự án đầu tư xây dựng</t>
  </si>
  <si>
    <t>Tuyến đường dọc kênh Đan Hoài phía bờ trái từ Minh Khai đến Tiền Yên</t>
  </si>
  <si>
    <t xml:space="preserve"> Dương Liễu, Cát Quế, Yên Sở, Đắc Sở</t>
  </si>
  <si>
    <t>Quyết định số 6484/QĐ-UBND ngày 31/10/2018 của UBND huyện Hoài Đức về việc phê duyệt dự án.</t>
  </si>
  <si>
    <t>Đường trục chính xã Kim Chung</t>
  </si>
  <si>
    <t>Quyết định số 6378/QĐ - UBND ngày 30/10/2018 của UBND huyện Hoài Đức về phê duyệt dự án đầu tư xây dựng.</t>
  </si>
  <si>
    <t>Đường ĐH 04 từ Tiền Yên đến Đại lộ Thăng Long</t>
  </si>
  <si>
    <t>Tiền Yên, Song Phương</t>
  </si>
  <si>
    <t>Quyết định số 6183/QĐ - UBND ngày 24/10/2018 của UBND huyện Hoài Đức về phê duyệt dự án</t>
  </si>
  <si>
    <t>Đường ĐH 04 từ Đại Lộ Thăng Long đến đường tỉnh 423</t>
  </si>
  <si>
    <t>Vân Côn, An Thượng, Song Phương</t>
  </si>
  <si>
    <t>Quyết định số 6193/QĐ - UBND ngày 25/10/2018 của UBND huyện Hoài Đức về phê duyệt dự án</t>
  </si>
  <si>
    <t>Xây dựng tuyến đường ĐH 03 huyện Hoài Đức</t>
  </si>
  <si>
    <t>An Thượng, Đông La, An Khánh</t>
  </si>
  <si>
    <t>Quyết định số 5055/QĐ - UBND ngày 15/10/2019 của UBND huyện Hoài Đức về phê duyệt thiết kế bản vẽ thi công và dự toán</t>
  </si>
  <si>
    <t>Tuyến đường ĐH02 huyện Hoài Đức</t>
  </si>
  <si>
    <t>Đức Thượng, Đức Giang, TT Trạm Trôi</t>
  </si>
  <si>
    <t>Quyết định số 5344/QĐ-UBND ngày 30/10/2019 của UBND huyện Hoài Đức về việc phê duyệ dự án đầu tư.
.</t>
  </si>
  <si>
    <t>Tuyến đường Lại Yên - Vân Canh (Từ liên khu vực 2 đến đường vành đai 3,5) huyện Hoài Đức</t>
  </si>
  <si>
    <t>Lại Yên, Vân Canh, Song Phương</t>
  </si>
  <si>
    <t xml:space="preserve">Quyết định số 5343/QĐ-UBND ngày 30/10/2019 của UBND huyện Hoài Đức về việc phê duyệt dự án đầu tư.
</t>
  </si>
  <si>
    <t>Tuyến đường liên khu vực 8 (Từ tỉnh lộ 423 đến Đại lộ Thăng Long)</t>
  </si>
  <si>
    <t>An Thượng, An Khánh</t>
  </si>
  <si>
    <t xml:space="preserve">Quyết định số 5388/QĐ-UBND ngày 30/10/2019 của UBND huyện Hoài Đức về việc phê duyệt dự án đầu tư.
</t>
  </si>
  <si>
    <t>Tuyến đường liên khu vực 1 - từ Đức Thượng đến Song Phương</t>
  </si>
  <si>
    <t>Song Phương, Tiền Yên, Đắc Sở, Yên Sở, Cát Quế, Dương Liễu, Minh Khai, Đức Thượng</t>
  </si>
  <si>
    <t xml:space="preserve">Quyết định số 5352/QĐ-UBND ngày 30/10/2019 của UBND huyện Hoài Đức về việc phê duyệt dự án đầu tư.
</t>
  </si>
  <si>
    <t>Đường vành đai thôn Cao Xá Đức Thượng</t>
  </si>
  <si>
    <t>Đức Thượng</t>
  </si>
  <si>
    <t>Quyết định số 6202/QĐ-UBND ngày 26/10/2018 của UBND huyện về việc phê duyệt dự án đầu tư.
Quyết định số 3554/QĐ-UBND ngày 20/6/2018 của UBND huyện về việc phê duyệt chủ trương đầu tư.
CV số 4115/UBND- BQL ngày 20/6/2018 của UBND huyện về việc điều chỉnh thời gian thi công dự án.</t>
  </si>
  <si>
    <t xml:space="preserve">Trường mầm non Cát Quế C </t>
  </si>
  <si>
    <t>Cát Quế</t>
  </si>
  <si>
    <t>Quyết định số 6098/QĐ - UBND ngày 17/10/2018 của UBND huyện Hoài Đức về phê duyệt dự án</t>
  </si>
  <si>
    <t xml:space="preserve">Mở rộng trường THCS Kim Chung </t>
  </si>
  <si>
    <t>Quyết định số 6096/QĐ - UBND ngày 17/10/2018 của UBND huyện Hoài Đức về phê duyệt dự án</t>
  </si>
  <si>
    <t xml:space="preserve">Trường mầm non La Phù 2 </t>
  </si>
  <si>
    <t>La Phù</t>
  </si>
  <si>
    <t>Quyết định số 6266/QĐ - UBND ngày 29/10/2018 của UBND huyện Hoài Đức về phê duyệt dự án</t>
  </si>
  <si>
    <t xml:space="preserve">Mở rộng trường THCS Dương Liễu </t>
  </si>
  <si>
    <t>Dương Liễu</t>
  </si>
  <si>
    <t>Quyết định số 5144/QĐ-UBND ngày 25/10/2019 của UBND huyện Hoài Đức về việc phê duyệt dự án đầu tư.</t>
  </si>
  <si>
    <t xml:space="preserve">Trường mầm non Di Trạch 2 </t>
  </si>
  <si>
    <t>Quyết định số 6268/QĐ - UBND ngày 29/10/2018 của UBND huyện Hoài Đức về phê duyệt dự án</t>
  </si>
  <si>
    <t xml:space="preserve">Mở rộng Trường tiểu học An Thượng A </t>
  </si>
  <si>
    <t>Quyết định số 6265/QĐ - UBND ngày 29/10/2018 của UBND huyện Hoài Đức về phê duyệt dự án</t>
  </si>
  <si>
    <t xml:space="preserve">Trường Mầm non Đông La I xã Đông La, huyện Hoài Đức, TP Hà Nội </t>
  </si>
  <si>
    <t>Đông La</t>
  </si>
  <si>
    <t>Quyết định số 5157/QĐ-UBND ngày 26/10/2019 của UBND huyện Hoài Đức về việc phê duyệt dự án đầu tư.
Quyết định số số 5745/QĐ-UBND ngày 12/10/2015 về việc phê duyệt chủ trương đầu tư.</t>
  </si>
  <si>
    <t xml:space="preserve">Trường tiểu học Đức Giang </t>
  </si>
  <si>
    <t>Quyết định số 6095/QĐ - UBND ngày 17/10/2018 của UBND huyện Hoài Đức về phê duyệt dự án</t>
  </si>
  <si>
    <t xml:space="preserve">Hạ tầng kỹ thuật để thực hiện đấu giá quyền sử dụng đất trên địa bàn xã Đông La - Khu Mả Trâu, thôn Đồng Nhân </t>
  </si>
  <si>
    <t>Quyết định số 5237/QĐ-UBND ngày 29/10/2019 của UBND huyện Hoài Đức về việc phê duyệt dự án đầu tư.
Quyết định số 7443/QĐ-UBND ngày 13/9/2017 ngày 13/9/2017 của UBND huyện Hoài Đức về việc phê duyệt chủ trương đầu tư.</t>
  </si>
  <si>
    <t>Xây dựng HTKT và nhà văn hóa trung tâm xã Kim Chung</t>
  </si>
  <si>
    <t>Quyết định số 3044/QĐ-UBND ngày 28/5/2020 của UBND huyện Hoài Đức về việc phê duyệt dự án đầu tư xây dựng.</t>
  </si>
  <si>
    <t>Vườn hoa sân chơi, TDTT khu trung tâm xã Sơn Đồng</t>
  </si>
  <si>
    <t>Sơn Đồng</t>
  </si>
  <si>
    <t>Quyết định số 4703/QĐ-UBND ngày 09/8/2018 của UBN huyện Hoài Đức về việc phê duyệt Báo cáo kinh tế - kỹ thuật đầu tư xây dựng.
Quyết định số 3529/QĐ-UBND ngày 20/6/2018 của UBND huyện về việc phê duyệt chủ trương đầu tư công trình</t>
  </si>
  <si>
    <t>Trạm y tế xã Đắc Sở</t>
  </si>
  <si>
    <t>Đắc Sở</t>
  </si>
  <si>
    <t>Quyết định số 5453/QĐ-UBND ngày 31/10/2019 của UBND huyện Hoài Đức về việc phê duyệt báo cáo kinh tế - kỹ thuật đầu tư xây dựng.</t>
  </si>
  <si>
    <t>Nâng cấp, mở rộng trường THCS An Thượng</t>
  </si>
  <si>
    <t>Nghị Quyết 08/NQ-HĐND ngày 27/6/2019 của HĐND huyện về việc phê duyệt dự án đầu tư.
Quyết định số 5301/QĐ-UBND ngày 30/10/2018 của UBND huyện Hoài Đức về việc phê duyệt dự án đầu tư xây dựng.</t>
  </si>
  <si>
    <t>Xây dựng trường Tiểu học Đắc Sở</t>
  </si>
  <si>
    <t xml:space="preserve">Quyết định số 5452/QĐ-UBND ngày 31/10/2019 của UBND huyện Hoài Đức về việc phê duyệt dự án đầu tư.
</t>
  </si>
  <si>
    <t>Làng giáo dục quốc tế</t>
  </si>
  <si>
    <t>Cty CP Làng giáo dục Quốc tế Thiên Hương</t>
  </si>
  <si>
    <t>An Trai, Vân Canh</t>
  </si>
  <si>
    <t>Thông báo số 708/TB-UBND/TB-UBND ngày 10/7/2017 của UBND Thành phố về việc TB kết luận của CT UBND Thành phố đối với việc điều chỉnh cục bộ tỷ lệ 1/500 dự án</t>
  </si>
  <si>
    <t>Đường dây 110kV từ TBA 220kV Quốc Oai đấu nối vào đường dây 110kV Bắc An Khánh - Nam An Khánh</t>
  </si>
  <si>
    <t>Ban QLDA lưới điện Hà Nội</t>
  </si>
  <si>
    <t>An Khánh, Vân Côn, Song Phương, An Thượng, Lại Yên</t>
  </si>
  <si>
    <t>Văn bản số 1564/UBND-KT ngày 21/4/2016 của UBND huyện Hoài Đức đồng ý phương án tuyến Đường dây 110kV từ TBA 220kV Quốc Oai đấu nối vào đường dây 110kV Bắc An Khánh - Nam An Khánh</t>
  </si>
  <si>
    <t>Trạm biến áp 110 KV thị trấn Phùng</t>
  </si>
  <si>
    <t>Tổng CT điện lực TP Hà Nội</t>
  </si>
  <si>
    <t>Đức Giang, Đức Thượng</t>
  </si>
  <si>
    <t xml:space="preserve">Quyết định số 2671/QĐ ngày 30/7/2018 của Bộ Công thương về việc phê duyệt báo cáo nghiên cứu khả thi đầu tư xd công trình </t>
  </si>
  <si>
    <t>Đường dây và Trạm biến áp 110kV Kim Chung</t>
  </si>
  <si>
    <t xml:space="preserve"> Văn bản số 838/UBND-KT ngày 01/3/2017 của UBND Thành phố Hà Nội về việc chấp thuận vị trí xây dựng trạm biến áp 110kV Kim Chung và nhánh rẽ cấp diện cho trạm</t>
  </si>
  <si>
    <t>Cải tạo đường dây 110kv Hà Đông - Sơn Tây</t>
  </si>
  <si>
    <t>La Phù, Đông La, An Thượng, Vân Côn, An Khánh</t>
  </si>
  <si>
    <t>Quyết định 3564/QĐ-EVN HANOI ngày 8/10/2015 của Tổng cục điện lực TP Hà Nội về việc phê duyệt nhiệm vụ thiết kế đầu tư xây dựng</t>
  </si>
  <si>
    <t>Xây dựng mới trạm 110kV Nam An Khánh</t>
  </si>
  <si>
    <t>An Khánh</t>
  </si>
  <si>
    <t xml:space="preserve">Quyết định số 3564/QĐ-EVN HANOI ngày 8/10/2015 của Tổng công ty điện lực Thành phố Hà Nội về việc phê duyệt nhiệm vụ thiết kế đầu tư xây dựng công trình Xây dựng mới trạm 11kV Nam An Khánh </t>
  </si>
  <si>
    <t>Cải tạo đường dây 110kv lộ 182 Chèm - Phúc Thọ</t>
  </si>
  <si>
    <t>Quyết định số 5192-EVN Hà Nội ngày 30/12/2014 của Tổng công ty điện lực Hà Nội về việc phê duyệt dự án đầu tư</t>
  </si>
  <si>
    <t>Trạm biến áp 220kV rẽ nhánh Trạm biến áp 220kV Tây Hà Nội</t>
  </si>
  <si>
    <t>Tổng công ty Truyền tải điện Quốc gia</t>
  </si>
  <si>
    <t>Vân Côn, An Thượng, Đông La</t>
  </si>
  <si>
    <t xml:space="preserve">Quyết định số 96/QĐ-EVNNPT ngày 8/01/2016 của Tổng công ty Truyền tải điện Quốc gia về việc phê duyệt thiết kế kỹ thuật- tổng dự toán công trình: Đường dây 220kV rẽ nhánh trạm biến áp 220kV Tây Hà Nội </t>
  </si>
  <si>
    <t>Cảng Nội địa (ICD) Mỹ Đình</t>
  </si>
  <si>
    <t>Cty TNHH MTV ĐTTM và DV QT</t>
  </si>
  <si>
    <t>Đường 3.5 từ cầu Thượng Cát đến Quốc lộ 32</t>
  </si>
  <si>
    <t>Cty CPĐT xuất nhập khẩu Thăng Long - Cty CP đầu tư XD Gia Long</t>
  </si>
  <si>
    <t>Quyết định số 8390/QĐ-UBND ngày 01/12/2017 của UBND Thành phố về việc phê duyệt đề xuất dự án đầu tư xây dựng tuyến đường vành đai 3.5 từ cầu Thượng Cát đến Quốc lộ 32</t>
  </si>
  <si>
    <t>Xây dựng trạm tăng áp</t>
  </si>
  <si>
    <t>Công ty nước sạch Tây Hà Nội</t>
  </si>
  <si>
    <t>Yên Sở</t>
  </si>
  <si>
    <t>Quyết định 1842/QĐ-UBND ngày 22/03/2017 của UBND thành phố Hà Nội về Quyết định chủ trương đầu tư</t>
  </si>
  <si>
    <t>Khu nhà ở xã hội La Tinh - Đông La</t>
  </si>
  <si>
    <t>Công ty Cổ phần Đầu tư tư vấn và xây dựng Việt Nam</t>
  </si>
  <si>
    <t>Quyết định số 6057/QĐ-UBND ngày 18/9/2017 của UBND Thành phố về việc phê duyệt nhiệm vụ Quy hoạch chi tiết tỷ lệ 1/500; Quyết định số 4018/QĐ-UBND ngày 06/8/2018 của UBND Thành phố về việc phê duyệt chi tiết tỷ lệ 1/500.</t>
  </si>
  <si>
    <t>Khu đô thị Nhịp sống mới - New Style</t>
  </si>
  <si>
    <t>Công ty CP tư vấn Đầu tư thương mại Tân Cương</t>
  </si>
  <si>
    <t>Đức Thượng, Đức Giang</t>
  </si>
  <si>
    <t xml:space="preserve">Quyết định số 984/QĐ-UBND ngày 02/03/2018 của UBND Thành phố về việc phê duyệt chủ trương đầu tư </t>
  </si>
  <si>
    <t xml:space="preserve">KĐT mới Nam An Khánh </t>
  </si>
  <si>
    <t>Công ty CP ĐT PTĐT &amp; KCN Sông Đà</t>
  </si>
  <si>
    <t>Văn bản số 3736/UBND-ĐT ngày 1/8/2017 của UBND thành phố Hà Nội về việc thu hồi đất và GPMB di chuyển Viện Hóa và Khu gia đình/ Bộ TLHH theo QHCT Nam An Khánh</t>
  </si>
  <si>
    <t>Cụm công nghiệp Cát Quế</t>
  </si>
  <si>
    <t>Thông báo Kết luận của tập thể lãnh đạo UBND Thành phố số 519/TB-UBND ngày 06/5/2019 của UBND Thành phố Hà Nội về việc xem xét việc thành lập cụm công nghiệp trên địa bàn các huyện có Đề án đầu tư, xây dựng thành quận vào năm 2020</t>
  </si>
  <si>
    <t>Xây dựng, mở rộng trường tiểu học An Thượng B</t>
  </si>
  <si>
    <t xml:space="preserve">Quyết định số 5451/QĐ- UBND ngày 31/10/2019 của UBND huyện Hoài Đức về việc phê duyệt dự án đầu tư </t>
  </si>
  <si>
    <t>Vân Canh</t>
  </si>
  <si>
    <t>Cụm công nghiệp Dương Liễu - GĐ2</t>
  </si>
  <si>
    <t>Công ty cổ phần Tập đoàn Minh Dương</t>
  </si>
  <si>
    <t>Quyết định thành lập cụm số 2456/QĐ-UBND ngày 15/6/2020 của UBND Thành phố</t>
  </si>
  <si>
    <t>Cụm công nghiệp Đông La</t>
  </si>
  <si>
    <t>Công ty cổ phần Đầu tư tư vấn xây dựng Việt Nam</t>
  </si>
  <si>
    <t>Quyết định thành lập cụm số 2728/QĐ-UBND ngày 26/6/2020 của UBND Thành phố</t>
  </si>
  <si>
    <t>Mở rộng trường THCS Đức Thượng- Hạng mục: Nhà lớp học 3 tầng 9 phòng nhà giáo dục thể chất và các hạng mục phụ trợ</t>
  </si>
  <si>
    <t>Nghị quyết số 14/NQ-HĐND ngày 18/9/2020 của HĐND huyện Hoài Đức</t>
  </si>
  <si>
    <t>Đường bờ trái kênh Đan Hoài giai đoạn 3 (đoạn từ đường liên xã Minh Khai-Đức Thượng đến hết địa phận huyện Hoài Đức</t>
  </si>
  <si>
    <t>Đường giao thông nông thôn xã Đắc Sở tuyến 1, 2</t>
  </si>
  <si>
    <t>Khu vườn hoa, sân chơi cổng Đình thôn Lai Xá</t>
  </si>
  <si>
    <t>Nhà văn hoá thôn 9 xã Yên Sở</t>
  </si>
  <si>
    <t>UBND xã Yên Sở</t>
  </si>
  <si>
    <t>Nhà văn hóa thôn Minh Khai, xã La Phù</t>
  </si>
  <si>
    <t>UBND xã La Phù</t>
  </si>
  <si>
    <t>Xây dựng HTKT khu nghĩa trang tập trung huyện Hoài Đức</t>
  </si>
  <si>
    <t>Tiền Yên- Đắc Sở</t>
  </si>
  <si>
    <t>Khu nhà ở thương mại tại xã Lại Yên</t>
  </si>
  <si>
    <t>Công ty cổ phần bất động sản Mỹ Đình và Công ty Xây dựng Việt Đức</t>
  </si>
  <si>
    <t>Văn bản số 100/TB-VP ngày 31/3/2020 của VP Thành phố về việc thông báo Kết luận của đồng chí Nguyễn Quốc Hùng về việc hợp tác đầu tư và nhận chuyển nhượng, góp vốn QSDĐ để thực hiện dự án</t>
  </si>
  <si>
    <t>Khu đô thị An Khánh - An Thượng</t>
  </si>
  <si>
    <t>Công ty cổ phần Tập đoàn Hà Đô</t>
  </si>
  <si>
    <t xml:space="preserve"> An Thượng, Song Phương</t>
  </si>
  <si>
    <t>Quyết định số 5735/QĐ-UBND ngày 24/10/2018 của UBND TP Hà Nội về việc phê duyệt đồ án Điều chỉnh tổng thể QH chi tiết khu đô thị An Khánh - An Thượng tỷ lệ 1/500; Quyết định số 2753/QĐ-UBND ngày 26/6/2020 về việc quyết định điều chỉnh chủ trương đầu tư</t>
  </si>
  <si>
    <t>Khu đô thị mới Kim Chung - Di Trạch</t>
  </si>
  <si>
    <t>Tổng công ty cổ phần thương mại xây dựng</t>
  </si>
  <si>
    <t>Kim Chung, Di Trạch</t>
  </si>
  <si>
    <t>Quyết định số 5723/QĐ-UBND ngày 24/10/2018 của UBND TP Hà Nội về việc phê duyệt Điều chỉnh tổng thể QH chi tiết tỷ lệ 1/500; Quyết định số 2761/QĐ-UBND ngày 26/6/2020 của UBND TP về việc phê duyệt Điều chỉnh chủ trương đầu tư dự án</t>
  </si>
  <si>
    <t>Khu nhà ở và biệt thự tại xã Song Phương</t>
  </si>
  <si>
    <t>Công ty TNHH Thống Nhất</t>
  </si>
  <si>
    <t>Song Phương</t>
  </si>
  <si>
    <t>Quyết định số 2311/QĐ-UBND ngày 11/7/2008 giao Công ty TNHH Thống Nhất là nhà đầu tư thực hiện Dự án; Quyết định số 3120/QĐ-UBND ngày 30/7/2008 về việc phê duyệt Dự án; Thông báo số 297/TB-UBND ngày 26/3/2018 của UBND TP về kết luận cuộc họp tập thể lãnh đạo về việc triển khai Dự án</t>
  </si>
  <si>
    <t>Khu ĐTM An Lạc Green Symphony (tên cũ Khu ĐTM thuộc khu đô thị Đại học Vân Canh)</t>
  </si>
  <si>
    <t>Công ty CP Đầu tư An Lạc</t>
  </si>
  <si>
    <t>Vân Canh, An Khánh</t>
  </si>
  <si>
    <t>Quyết định số 3861/QĐ-UBND ngày 17/7/2019của UBND TP Hà Nội về việc phê duyệt Đồ án điều chỉnh tổng thể quy hoạch chi tiết khu ĐTM thuộc khu Đô thị Đại học Vân Canh
Quyết định số 2783/QĐ-UBND ngày 17/7/2019của UBND TP Hà Nội về việc phê duyệt điều chỉnh chủ Trương Đầu tư dự án khu ĐTM An Lạc Green Symphony, xã vân Canh, An Khánh, huyện Hoài Đức, Hà Nội.</t>
  </si>
  <si>
    <t>Khu biệt thự Vườn Cam</t>
  </si>
  <si>
    <t>Công ty cổ phần Vinapol</t>
  </si>
  <si>
    <t>Quyết định số 1623/QĐ-UBND ngày 16/4/2015 của UBND TP HN về việc phê duyệt điều chỉnh cục bộ Qh chi tiết tỷ lệ 1/500; Quyết định số 8544/QĐ-UBND ngày 8/12/2017 của UBND TP HN về việc phê duyệt  điều chỉnh chủ trương đầu tư dự án</t>
  </si>
  <si>
    <t>Cụm công nghiệp Minh Dương</t>
  </si>
  <si>
    <t>Quyết định số 5159/QĐ-UBND ngày 27/9/2018 của UBND Thành phố về việc bổ sung, điều chỉnh Quyết định số 2038/QĐ-UBND ngày 26/4/2018 của UBND Thành phố</t>
  </si>
  <si>
    <t xml:space="preserve"> Dự án đầu tư bồi thường hỗ trợ tái định cư theo quy hoạch (GPMB phục vụ đầu tư, tu bổ, tôn tạo đình Hà Vĩ)</t>
  </si>
  <si>
    <t>UBND quận Hoàn Kiếm</t>
  </si>
  <si>
    <t>Hàng Gai</t>
  </si>
  <si>
    <t xml:space="preserve">Quyết định phê duyệt dự án đầu tư số 699/QĐ-UBND ngày 25/08/2017 của UBND quận Hoàn Kiếm; Quyết định số 1409/QĐ-UBND ngày 11/6/2019 của UBND quận Hoàn Kiếm về việc phê duyệt dự án đầu tư </t>
  </si>
  <si>
    <t>Trùng tu, tôn tạo trụ sở làm việc Tòa án nhân dân tối cao số 48-48A Lý Thường Kiệt, quận Hoàn Kiếm, thành phố Hà Nội (GĐ2)</t>
  </si>
  <si>
    <t>Trần Hưng Đạo</t>
  </si>
  <si>
    <t>Chỉnh trang hạ tầng kỹ thuật phố Chương Dương Độ</t>
  </si>
  <si>
    <t>Chương Dương</t>
  </si>
  <si>
    <t>Quyết định số 467/QĐ-UBND ngày 21/1/2014 của UBND TP Hà Nội về việc phê duyệt cho phép chuẩn bị thực hiện đầu tư; Văn bản số 197/HĐND-KTXH ngày 10/9/2018 của HĐND quận Hoàn Kiếm về việc phê duyệt chủ trương đầu tư dự án; Quyết định phê duyệt dự án số 2401/QĐ-UBND ngày 30/9/2019 của UBND quận Hoàn Kiếm</t>
  </si>
  <si>
    <t>Dự án nâng cấp, mở rộng đường Lĩnh Nam</t>
  </si>
  <si>
    <t>UBND quận Hoàng Mai</t>
  </si>
  <si>
    <t>Vĩnh Hưng, Mai Động</t>
  </si>
  <si>
    <t>UBND quận
 Hoàng Mai</t>
  </si>
  <si>
    <t>Dự án MR tuyến QL Pháp Vân - Cầu Giẽ</t>
  </si>
  <si>
    <t>Yên Sở, Hoàng Liệt</t>
  </si>
  <si>
    <t>Thịnh Liệt</t>
  </si>
  <si>
    <t>Bãi đỗ xe có quy hoạch B5/P1 thuộc quy hoạch phân khu H2-4 gần công viên Yên Sở</t>
  </si>
  <si>
    <t>UBND quận Hoàng Mai (bên mời thầu)</t>
  </si>
  <si>
    <t>Bãi đỗ xe có quy hoạch F3/P2 thuộc quy hoạch phân khu H2-4 gần khu đô thị Vĩnh Hưng</t>
  </si>
  <si>
    <t>Bãi đỗ xe có quy hoạch G1/P2 thuộc quy hoạch phân khu H2-4 gần ngõ 416 và ngõ 346 đường Vĩnh Hưng</t>
  </si>
  <si>
    <t>Bãi đỗ xe tại ô đất có quy hoạch D3/P1 thuộc QHPK H2-4 phía đông bác tiếp giáp với nghĩa trang Yên Duyên, phía Tây giáp dự án khu phối hợp thương mại, nhà cao tầng</t>
  </si>
  <si>
    <t>Đại Kim</t>
  </si>
  <si>
    <t>Giải phóng mặt bằng tuyến đường B=21,5m (dài khoảng 85m) nằm ngoài ranh giới dự án Khu thương mại dịch vụ, công cộng, nhà ở chung cư cao tầng, cây xanh, bãi đỗ xe và nhà trẻ - Panorama Hà Nội</t>
  </si>
  <si>
    <t>Hoàng Văn Thụ</t>
  </si>
  <si>
    <t>Công ty cổ phần  xây dựng và thương mại Đông Sơn</t>
  </si>
  <si>
    <t>Bến xe khách Yên Sở</t>
  </si>
  <si>
    <t>Khu đô thị mới Đại Kim</t>
  </si>
  <si>
    <t>Liên danh: Công ty Đầu tư xây dựng số 2 Hà Nội và Công ty Cổ phần Tập đoàn dược phẩm Vimedimex</t>
  </si>
  <si>
    <t>Trung tâm bán, giới thiệu sản phẩm, văn phòng làm việc và nhà ở tại ô đất A8/ODK1 thuộc khu đô thị mới Nam hồ Linh Đàm, phường Hoàng Liệt, quận Hoàng Mai</t>
  </si>
  <si>
    <t>Hoàng Liệt</t>
  </si>
  <si>
    <t>Khu nhà ở gia đình quân đội</t>
  </si>
  <si>
    <t>Khu đô thị mới Hoàng Văn Thụ</t>
  </si>
  <si>
    <t>Hoàng Văn Thụ, Yên Sở, Thịnh Liệt</t>
  </si>
  <si>
    <t xml:space="preserve">Khu chức năng đô thị Trũng Kênh kết hợp cải tạo chỉnh trang làng xóm cũ  </t>
  </si>
  <si>
    <t>Thịnh Liệt, Hoàng Liệt</t>
  </si>
  <si>
    <t>Công ty cổ phần Đầu tư phát triển hạ tầng và đô thị Vĩnh Hưng</t>
  </si>
  <si>
    <t>Dự án khu Công viên sinh thái Vĩnh Hưng</t>
  </si>
  <si>
    <t>Vĩnh Hưng, Thanh Trì</t>
  </si>
  <si>
    <t>Trạm 110kV Công viên Yên Sở và nhánh rẽ</t>
  </si>
  <si>
    <t>Trạm 110kv Lĩnh Nam và đường dây Mai Động - Lĩnh Nam</t>
  </si>
  <si>
    <t>Tổng công ty điện lực Hà Nội</t>
  </si>
  <si>
    <t>Lĩnh Nam</t>
  </si>
  <si>
    <t>Dự án đồng bộ hạ tầng kỹ thuật, HTXH, nhà ở trên tuyến Minh Khai, Vĩnh Tuy, Yên Duyên đoạn qua phường Vĩnh Tuy, quận Hai Bà Trưng và các phường Mai Động, Vĩnh Hưng quận Hoàng Mai (trước đây là dự án Ao Mơ)</t>
  </si>
  <si>
    <t>Mai Động, Vĩnh Hưng</t>
  </si>
  <si>
    <t>Dự án xây dựng công trình hạ tầng kỹ thuật khu nhà ở giãn dân</t>
  </si>
  <si>
    <t>Công ty TNHH Thiết kế và xây dựng nhà</t>
  </si>
  <si>
    <t>Vĩnh Hưng</t>
  </si>
  <si>
    <t>Dự án khu nhà ở thấp tầng Ao Cây Dừa</t>
  </si>
  <si>
    <t>Dự án nhà ở thương mại phục vụ tái định cư tại ô đất CT4 thuộc Khu chức năng đô thị Vĩnh Hưng - Thanh Trì</t>
  </si>
  <si>
    <t>Dự án tại các ô đất CT2, CT3, HH, F3/CC2, F3/CC3 Khu Chức năng đô thị Vĩnh Hưng - Thanh Trì</t>
  </si>
  <si>
    <t>Định Công</t>
  </si>
  <si>
    <t>Công ty TNHH thương mại dịch vụ khách sạn Tân Hoàng Minh</t>
  </si>
  <si>
    <t>Trần Phú, Lĩnh Nam, Thanh Trì</t>
  </si>
  <si>
    <t>Xây dựng mới Viện Pháp y Quốc gia</t>
  </si>
  <si>
    <t>Hoàn chỉnh hạ tầng kỹ thuật 02 tuyến đường 25m, 30m phụ cận ô đất B.2/CCKO theo quy hoạch, phường Thượng Thanh, quận Long Biên</t>
  </si>
  <si>
    <t>Quyết định số 6703/QĐ-UBND ngày 20/11/2019 của UBND Thành phố. Phê duyệt Dự án QIV/2020.</t>
  </si>
  <si>
    <t>QĐ số 6070/QĐ - UBND ngày  27/7/2011 của UBND TP V/v phê duyệt lại dự án đầu tư xây dựng Đường 35- huyện từ Đại Thịnh đến Quang Minh (Giai đoạn I: GPMB và xây dựng đường gia thông; QĐ số 2723/QĐ-UBND ngày 29/7/2008  của UBND tỉnh Vĩnh Phúc về việc thu hồi đất để lập phương án bồi thường GPMB công trình: Xây dựng tuyến đường 35 huyện Mê Linh (từ xã Đại Thinh đến thị trấn Chi Đông); Ngày 20/02/2017, UBND Thành phố có Quyết định số 1226/QĐ-UBND chuyển chủ đầu tư một số dự án sang Ban quản lý dự án Đầu tư xây dựng công trình giao thông Thành phố Hà Nội (trong đó có cả dự án xây dựng công trình tuyến đường gom Bắc Thăng Long  Nội Bài, đoạn qua Khu Công nghiệp Quang Minh 1)</t>
  </si>
  <si>
    <t>Cải tạo nâng cấp đê Hồ Quan Sơn đi Cống Hồ 2 xã Tuy Lai</t>
  </si>
  <si>
    <t>Tuy Lai</t>
  </si>
  <si>
    <t>Quyết định số 5622/QĐ-UBND ngày 26/10/2015 của UBND thành phố Hà Nội về việc phê duyệt chủ trương đầu tư; Quyết định số 5389/QĐ-UBND ngày 09/10/2018 của UBND thành phố Hà Nội về việc phê duyệt dự án đầu tư xây dựng; Quyết định số 843/QĐ-SNN ngày 17/05/2019 của sở NNPTNT thành phố Hà Nội về việc phê duyệt thiết kế bản vẽ thi công-Dự toán</t>
  </si>
  <si>
    <t>Điểm đấu giá quyền SDĐ đất ở thôn Hiền Giáo xã An Tiến</t>
  </si>
  <si>
    <t>UBND Huyện</t>
  </si>
  <si>
    <t>An Tiến</t>
  </si>
  <si>
    <t xml:space="preserve"> Văn bản số 4929/QHKT-P4 ngày 13/1/2014 của Sở QH -KT về  địa điểm quy hoạch các khu đất đấu giá QSDĐ. QĐ về việc phê duyệt chủ trương đấu giá quyền sử dụng đất của UBND huyện Mỹ Đức số 2121/QĐ-UBND ngày 25/9/2017; Quyết định số 228QĐ-UBND ngày 23/01/2018 của UBND huyện Mỹ Đức về việc phê duyệt báo cáo KTKT đầu tư xây dựng hạ tầng KTKT khu đấu giá quyền sử dụng đất xã An Tiến  </t>
  </si>
  <si>
    <t xml:space="preserve">Đấu giá  quyền SDĐ đất ở khu bờ sông đào xóm 8 thôn Đốc tín 0,28ha; </t>
  </si>
  <si>
    <t>Đốc Tín</t>
  </si>
  <si>
    <t xml:space="preserve"> Quyết định số 1687/QĐ-UBND ngày 12/9/2018 của UBND huyện Mỹ Đức về việc phê duyệt chủ trương đầu tư, nguồn vốn và khả năng cân dối vốn, kinh phí chuẩn bị đầu tư dự án công trình: Xây dựng hạ tầng kỹ thuật khu đấu giá quyền sử dụng đất xã Phùng Xá, huyện Mỹ Đức, TP. Hà Nội. Địa điểm xây dựng: xã Phùng Xá, huyện Mỹ Đức, TP. Hà Nội.             Quyết định số 744/QĐ-UBND ngày 7/5/2018 của UBND huyện Mỹ Đức về việc phê duyệt bản đồ quy hoạch tổng thể mặt bằng tỷ lệ 1/500 phục vụ dự án đấu qía QSDĐ tại xã Phùng Xá; Quyết định số 2249/QĐ-UBND ngày 20/11/2018 của UBND huyện Mỹ Đức về việc phê duyệt báo cáo KTKT đầu tư xây dựng hạ tầng KTKT khu đấu giá quyền sử dụng đất xã Đốc Tín.</t>
  </si>
  <si>
    <t xml:space="preserve">Đấu giá  quyền SDĐ đất ở thôn Vĩnh Xương, thôn Vĩnh Lạc xã Mỹ Thành </t>
  </si>
  <si>
    <t xml:space="preserve">UBND Huyện </t>
  </si>
  <si>
    <t>Mỹ Thành</t>
  </si>
  <si>
    <t xml:space="preserve">Quyết định số 2186/QĐ-UBND ngày 29/09/2017 của UBND huyện Mỹ Đức về việc phê duyệt Bản đồ quy hoạch tổng mặt bằng tỉ lệ 1/500 phục vụ dự án đấu giá QSD đất tại 03 xã Hợp Thanh, Mỹ Thành và An Tiến, huyện Mỹ Đức; Quyết định số 253/QĐ-UBND ngày 31/01/2018 của UBND huyện Mỹ Đức về việc phê duyệt Báo cáo KTKT đầu tư xây dựng công trình: Xây dựng HTKT khu đấu giá QSD đất xã Mỹ Thành, </t>
  </si>
  <si>
    <t xml:space="preserve">Đấu giá  quyền SDĐ đất ở thôn Phú Liễn xã Hợp Tiến </t>
  </si>
  <si>
    <t>Hợp Tiến</t>
  </si>
  <si>
    <t xml:space="preserve">Quyết định số 745/QĐ-UBND ngày 07/05/2018 của UBND huyện Mỹ Đức về việc phê duyệt Bản đồ quy hoạch tổng mặt bằng tỉ lệ 1/500 phục vụ dự án đấu giá QSD đất tại thị trấn Đại Nghĩa và 07 xã (Hương Sơn, Hợp Thanh, Hợp Tiến, Đại Hưng, Phúc Lâm, Hồng Sơn, Đốc Tín), huyện Mỹ Đức; Quyết định số 2235/QĐ-UBND ngày 14/11/2018 của UBND huyện Mỹ Đức về việc phê duyệt Báo cáo KTKT đầu tư xây dựng công trình: Xây dựng HTKT khu đấu giá QSD đất xã Hợp Tiến, huyện Mỹ Đức, </t>
  </si>
  <si>
    <t>Dự án tuyến cáp treo Hương Bình tại xã Hương Sơn huyện Mỹ Đức và xã Phú Lão huyện Lạc Thủy, Tỉnh Hòa Bình</t>
  </si>
  <si>
    <t>CTTNHH 1 thành viên du lịch Thái Bình</t>
  </si>
  <si>
    <t>Hương Sơn</t>
  </si>
  <si>
    <t>Văn bản số 1366/UBND-KH và ĐT của UBND thành phố Hà Nội ngày 03/3/2014 về đầu tư xây dựng tuyến cáp treo  Hương Bình tại xã Hương Sơn huyện Mỹ Đức và xã Phú Lão huyện Lạc Thủy, Tỉnh Hòa Bình. Quyết định số 72/QĐ-UBND ngày 18/11/2016 của UBND tỉnh Hòa Bình về chủ trương đầu tuyến cáp treo ....</t>
  </si>
  <si>
    <t>Đường giao thông kết hợp thoát nước khu du lịch chùa Hương, huyện Mỹ Đức</t>
  </si>
  <si>
    <t xml:space="preserve">Quyết định số 5829/QĐ-UBND ngày 18/10/2019 của UBND thành phố Hà Nội phê duyệt chủ trương đầu tư dự án đường giao thông kết hợp thoát nước khu du lịch chùa Hương, huyện Mỹ Đức; Quyết định số 7103/QĐ-UBND ngày 16/12/2019 của UBND thành phố Hà Nội V/V phê duyệt báo cáo nghiên cứu khả thi dự án đường tránh tỉnh lộ 419 đi khu du lịch chùa Hương (đoạn từ cầu Đông Bình đến bến xe Hội xá) huyện Mỹ Đức </t>
  </si>
  <si>
    <t xml:space="preserve">Cải tạo mở rộng bến xe đường số 1 Hương Sơn </t>
  </si>
  <si>
    <t>UBND xã Hương Sơn</t>
  </si>
  <si>
    <t>Quyết định số 2473/QĐ-UBND ngày 18/12/2018 của UBND huyện Mỹ Đức V/V phê duyệt báo cáo KTKT dự án; chỉ giới đường đỏ do Viện QH xây dựng Hà nội lập ngày 19/9/2019</t>
  </si>
  <si>
    <t xml:space="preserve">Đường tránh tỉnh lộ 419 đi khu du lịch chùa Hương đoạn từ cầu Đông Bình đến bến xe Hội xá huyện Mỹ Đức </t>
  </si>
  <si>
    <t>Hương Sơn-Hùng Tiến</t>
  </si>
  <si>
    <t>Nghị quyết số 18/NQ-HĐND ngày 25/10/2019 của Hội đồng nhân dân thành phố Hà Nội V/V phê duyệt chủ trương đầu tư, điều chỉnh chủ trương đầu tư một số dự án sử dụng vốn đầu tư trung hạn 5 năm 2016-2020 của thành phố Hà nội; Quyết định số 638/QĐ-UBND ngày 5/2/2020 của UBND thành phố Hà Nội V/V phê duyệt báo cáo khả thi.</t>
  </si>
  <si>
    <t>Xử lý khoảng cách pha đất, pha vách khoảng cột 85-86 và 87-88 đường dây 500KV Nho quan - Thường Tín</t>
  </si>
  <si>
    <t>Công ty truyền tải điện 1</t>
  </si>
  <si>
    <t>Quyết định số 03/QĐ-PTC1-ĐTXD ngày 14/1/2019 của công ty truyền tải điện 1 V/V phê duyệt phương án - dự toán công trình: Xử lý khoảng cách pha đất, pha vách khoảng cột 85-86 và 87-88 đường dây 500KV Nho quan - Thường Tín</t>
  </si>
  <si>
    <t xml:space="preserve">Xây dựng trụ sở công an các xã: An Mỹ 0,2ha; Xuy Xá 0,18ha; Mỹ Thành 0,2ha; Hồng Sơn 0,11ha; </t>
  </si>
  <si>
    <t>Công An thành phố Hà Nội</t>
  </si>
  <si>
    <t>An Mỹ; Xuy Xá; Mỹ Thành; Hồng Sơn</t>
  </si>
  <si>
    <t>Văn bản số 1066/BCA-H02 ngày 26/3/2020 của Bộ Công an V/V quy hoạch, bố trí quy hoạch đất An ninh để xây dựng trụ sở công an xã, thị trấn thuộc bộ Công an trên toàn quốc.</t>
  </si>
  <si>
    <t>Cầu đập tràn Quan Sơn</t>
  </si>
  <si>
    <t>Quyết định số 3823/QĐ-UBND ngày 26/8/2020 của UBND TP Hà Nội phê duyệt báo cáo nghiên cứu khả thi công trình</t>
  </si>
  <si>
    <t xml:space="preserve">Chợ An Mỹ (thôn Kênh đào) </t>
  </si>
  <si>
    <t>An Mỹ</t>
  </si>
  <si>
    <t>Quyết định 1183/QĐ-UBND ngày 11/7/2018 của UBND huyện Mỹ Đức về việc phê duyệt báo cáo kinh tế kỹ thuật đầu tư xây dựng công trình Chợ Kinh Đào xã An Mỹ</t>
  </si>
  <si>
    <t>Cải tạo đường giao thông kết hợp cứng hóa mặt đê hữu sông Đáy từ xã Phúc Lâm đến xã Lê Thanh</t>
  </si>
  <si>
    <t>Phúc Lâm; Lê Thanh</t>
  </si>
  <si>
    <t>QĐ số 539/QĐ-UBND ngày3/2/2020 của UBND thành phố Hà Nội v/v cho phép thực hiện nhiệm vụ chuẩn bị đầu tư dự án</t>
  </si>
  <si>
    <t>Cầu Lê Thanh vượt sông Đáy qua huyện Mỹ Đức, Ứng Hòa và đường giao thông hai bên cầu, huyện Mỹ Đức, thành phố Hà Nội</t>
  </si>
  <si>
    <t>Lê Thanh</t>
  </si>
  <si>
    <t>QĐ số 1024/QĐ-UBND ngày 11/3/2020 của UBND thành phố Hà Nội v/v cho phép thực hiện nhiệm vụ chuẩn bị đầu tư dự án</t>
  </si>
  <si>
    <t>Cải tạo, nâng cấp tuyến tỉnh lộ 424 đoạn từ Đỗ Xá Quan Sơn (ngã 5 Tế Tiêu) đến đập tràn Cầu Dậm</t>
  </si>
  <si>
    <t>Phù Lưu Tế, Hợp Tiến</t>
  </si>
  <si>
    <t>QĐ số 1170/QĐ-UBND ngày 23/3/2020 của UBND thành phố Hà Nội v/v cho phép thực hiện nhiệm vụ chuẩn bị đầu tư dự án</t>
  </si>
  <si>
    <t>Nâng cấp, mở rộng bến đò và suối Tuyết Sơn, xã Hương Sơn, huyện Mỹ Đức</t>
  </si>
  <si>
    <t>QĐ số 812/QĐ-UBND ngày 19/02/2020 của UBND thành phố Hà Nội cho phép chuẩn bị đầu tư công trình Nâng cấp, mở rộng bến đò và suối Tuyết Sơn, xã Hương Sơn, huyện Mỹ Đức, thành phố Hà Nội</t>
  </si>
  <si>
    <t>Mở rộng + xây trạm Y tế xã Đồng Tâm</t>
  </si>
  <si>
    <t>Đồng Tâm</t>
  </si>
  <si>
    <t>Thông báo lết luận số : 316/TB-UBND ngày 1/4/2020 của UBND thành phố Hà Nội</t>
  </si>
  <si>
    <t>Xây dựng Nhà Văn hóa thôn Phúc Lâm Hạ</t>
  </si>
  <si>
    <t>Phúc Lâm</t>
  </si>
  <si>
    <t>Quyết định số 1632/QĐ-UBND ngày 24/7/2019 của UBND huyện Mỹ Đức về việc phê duyệt báo có KTKT công trình NVH thôn Phúc Lâm hạ
- Quyết định số 1024/QĐ - UBND ngày 27/5/2019 về việc phê duyệt chủ trương đầu tư, nguồn vốn và khả năng cân đối vốn, kinh phí chuẩn bị đầu tư dự án công trình NVH thôn Phúc Lâm Hạ.</t>
  </si>
  <si>
    <t>Nhà văn hóa thôn Thượng xã Hồng Sơn</t>
  </si>
  <si>
    <t>Hồng Sơn</t>
  </si>
  <si>
    <t>Quyết định số 2050/QĐ-UBND ngày 02/6/2020 của UBND huyện Mỹ Đức về việc phê duyệt báo có KTKT công trình 
- Quyết định số 1460/QĐ-UBND ngày 01//2020 về việc phê duyệt chủ trương đầu tư, nguồn vốn và khả năng cân đối vốn, kinh phí chuẩn bị đầu tư dự án công trình .</t>
  </si>
  <si>
    <t>Tái định cư làm đường giao thông kết hợp thoát nước khu du lịch chùa Hương (từ đường 419 - Yến Vỹ</t>
  </si>
  <si>
    <t>Điểm trung chuyển rác thải</t>
  </si>
  <si>
    <t>Quyết định 2186/QĐ-UBND ngày 17/6/2020 của UBND huyện Mỹ Đức, phê duyệt báo cáo kinh tế kỹ thuật xây dựng công trình bãi rác thải tập trung xã Tuy Lai</t>
  </si>
  <si>
    <t>Điểm trung chuyển bãi rác thải xã Bột Xuyên</t>
  </si>
  <si>
    <t>Bột Xuyên</t>
  </si>
  <si>
    <t>Quyết định số 3085/QĐ-UBND ngày 25/8/2020 của UBND huyện Mỹ Đức về việc phê duyệt Báo cáo Kinh tế Kỹ thuật đầu tư xây dựng công trình: Xây mới điểm trung chuyển bãi rác thải xã Bột Xuyên</t>
  </si>
  <si>
    <t>Xây dựng tuyến đường từ đường Tố Hữu đến khu nhà ở Trung Văn (đoạn ven sông Nhuệ)</t>
  </si>
  <si>
    <t>Ban quản lý dự án đầu tư xây dựng</t>
  </si>
  <si>
    <t>Trung Văn</t>
  </si>
  <si>
    <t>Quyết định 5169/QĐ-UBND ngày 31/10/2018 của UBND quận về việc phê duyệt báo cáo nghiên cứu khả thi dự án</t>
  </si>
  <si>
    <t>Dự án giải phóng mặt bằng và xây dựng hàng rào bảo vệ Khu đất 3A1, 3A2 phường Mỹ Đình 1, phường Mỹ Đình 2, quận Nam Từ Liêm để bàn giao cho Bộ văn hóa thể thao và du lịch</t>
  </si>
  <si>
    <t>TT PT Quỹ đất quận Nam Từ Liêm</t>
  </si>
  <si>
    <t>Mỹ Đình 1, Mỹ Đình 2</t>
  </si>
  <si>
    <t xml:space="preserve"> Thông báo số 1088/TB-UBND ngày 18/9/2019 của UBND thành phố về Kết luận của Chủ tịch UBND thành phố về chỉ đạo công tác chuẩn bị phục vụ giải đua xe công thức 1 (F1); Thông báo số 1167/TB-UBND ngày 21/11/2018 của UBND Thành phố về tiến độ triển khai tổ chức giải đua F1 tại Thành phố Hà Nội</t>
  </si>
  <si>
    <t>Cầu Cương Kiên</t>
  </si>
  <si>
    <t xml:space="preserve">Nam Từ Liêm </t>
  </si>
  <si>
    <t>Đại Mỗ và Trung Văn</t>
  </si>
  <si>
    <t>Báo cáo nghiên cứu khả thi dự án đã được UBND Thành phố phê duyệt tại Quyết định số 6076/QĐ-UBND ngày 31/10/2019.</t>
  </si>
  <si>
    <t>Dự án xây dựng một phần tuyến đường 70 (đoạn từ cầu Ngà đến hết ranh giới dự án Làng giáo dục Quốc tế) và đường bao quanh Làng giáo dục Quốc tế</t>
  </si>
  <si>
    <t>Ban QLDA DDTXD công trình GT TP Hà Nội</t>
  </si>
  <si>
    <t>Tây Mỗ, Xuân Phương</t>
  </si>
  <si>
    <t>Báo cáo nghiên cứu khả thi dự án đã được UBND Thành phố phê duyệt tại Quyết định số 3102/QĐ-UBND 29/6/2011; 3282/QĐ-UBND 19/6/2019, đang triển khai lựa chọn nhà thầu phục vụ khởi công.</t>
  </si>
  <si>
    <t>Xây dựng tuyến đường từ Trung tâm thể thao quân đội Bộ quốc phòng đến Khu bảo tàng quân sự Việt Nam (bao gồm cầu qua Sông Nhuệ)</t>
  </si>
  <si>
    <t>Phú Đô, Đại Mỗ</t>
  </si>
  <si>
    <t>Quyết định 5167/QĐ-UBND ngày 31/10/2018 của UBND quận về việc phê duyệt báo cáo nghiên cứu khả thi dự án; Văn bản số 291/HĐND-KTNS ngày 31/5/2018 của HĐND thành phố
Nghị quyết số 03/HĐND ngày 15/05/2020 của Hội đồng nhân dân thành phố Hà Nội về việc phê duyệt chủ trương đầu tư, điều chỉnh chủ trương đầu tư một số dự án sử dụng vốn đầu tư công của thành phố Hà Nội</t>
  </si>
  <si>
    <t>Dự án xây dựng bãi đỗ xe tại khu nghĩa trang Mả Hà, phường Đại Mỗ, quận Nam Từ Liêm, thành phố Hà Nội</t>
  </si>
  <si>
    <t>Đại Mỗ</t>
  </si>
  <si>
    <t>Quyết định số 6276/QĐ-UBND ngày 16/11/2018 của UBND Thành phố về phê duyệt danh mục dự án sử dụng đất lựa chọn Nhà đầu tư trên địa bàn thành phố Hà Nội</t>
  </si>
  <si>
    <t>Xây dựng tuyến đường nối từ trường THCS Nam Từ Liêm đi Quốc Lộ 32 (đoạn hết địa phận quận Nam Từ Liêm)</t>
  </si>
  <si>
    <t>Xuân Phương, Phương Canh</t>
  </si>
  <si>
    <t>Quyết định 5166/QĐ-UBND ngày 31/10/2018 của UBND quận về việc phê duyệt báo cáo nghiên cứu khả thi dự án</t>
  </si>
  <si>
    <t>Xây dựng tuyến đường từ đường Vũ Quỳnh đến đường Lê Đức Thọ - Phạm Hùng (đoạn sau khu Trung tâm thể thao dưới nước)</t>
  </si>
  <si>
    <t>Phú Đô, Mỹ Đình 1, Mỹ Đình 2</t>
  </si>
  <si>
    <t>Quyết định 5164/QĐ-UBND ngày 31/10/2018 của UBND quận về việc phê duyệt báo cáo nghiên cứu khả thi dự án; văn số 75/HĐND-KSNS ngày 08/2/2018 của HĐND thành phố Hà Nội</t>
  </si>
  <si>
    <t>Xây dựng tuyến đường Lương Thế Vinh (đoạn từ nút giao đường hồ Mễ Trì đến đường Tố Hữu)</t>
  </si>
  <si>
    <t>Mễ Trì, Trung Văn</t>
  </si>
  <si>
    <t>Quyết định 5165/QĐ-UBND ngày 31/10/2018 của UBND quận về việc phê duyệt báo cáo nghiên cứu khả thi dự án</t>
  </si>
  <si>
    <t>Xây dựng tuyến đường từ trạm bơm Cầu Ngà qua đường 70 đến hết địa phận quận Nam Từ Liêm (tuyến đường ven sông Cầu Ngà)</t>
  </si>
  <si>
    <t>Tây Mỗ</t>
  </si>
  <si>
    <t>Quyết định 5171/QĐ-UBND ngày 31/10/2018 của UBND quận về việc phê duyệt báo cáo nghiên cứu khả thi dự án
Quyết định số 2691/QĐ-UBND ngày 15/07/2020 của UBND quận Nam Từ Liêm về việc phê duyệt điều chỉnh báo cáo nghiên cứu khả thi dự án
Nghị quyết số 03/HĐND ngày 15/05/2020 của Hội đồng nhân dân thành phố Hà Nội về việc phê duyệt chủ trương đầu tư, điều chỉnh chủ trương đầu tư một số dự án sử dụng vốn đầu tư công của thành phố Hà Nội</t>
  </si>
  <si>
    <t>Xây dựng tuyến đường từ trạm bơm Cầu Ngà đến Đại Lộ Thăng Long</t>
  </si>
  <si>
    <t>Tây Mỗ, Đại Mỗ</t>
  </si>
  <si>
    <t>Quyết định 5168/QĐ-UBND ngày 31/10/2018 của UBND quận về việc phê duyệt báo cáo nghiên cứu khả thi dự án</t>
  </si>
  <si>
    <t>Xây dựng phân khu 1 - công viên cây xanh kết hợp một số công trình phụ trợ phục vụ giải đua xe công thức 1 tại phường Phú Đô</t>
  </si>
  <si>
    <t>Phú Đô</t>
  </si>
  <si>
    <t>Thông báo số 33/TB-UBND ngày 09/1/2019 của UBND thành phố về việc triển khai công tác chuẩn bị tổ chức giải đua F1; Thông báo số 1167/TB-UBND ngày 21/11/2018 của UBND Thành phố về tiến độ triển khai tổ chức giải đua F1 tại Thành phố Hà Nội</t>
  </si>
  <si>
    <t>Xây dựng trung tâm văn hóa quận Nam Từ Liêm</t>
  </si>
  <si>
    <t>Ban QLDA quận Nam Từ Liêm</t>
  </si>
  <si>
    <t>Xuân Phương</t>
  </si>
  <si>
    <t>Quyết định 5172/QĐ-UBND ngày 31/10/2018 của UBND quận Nam Từ Liêm về phê duyệt dự án đầu tư xây dựng Trung tâm văn hóa quận Nam Từ Liêm; Nghị quyết số 18/NQ-HĐND ngày 14/12/2017 của HĐND quận Nam Từ Liêm về việc phê duyệt điều chỉnh chủ trương đầu tư</t>
  </si>
  <si>
    <t>Xây dựng đường từ đường Tố Hữu đến khu nhà ở Trung Văn và đến nút giao đường Lương Thế Vinh đường hồ Mễ Trì, quận Nam Từ Liêm</t>
  </si>
  <si>
    <t>UBND quận Nam Từ Liêm</t>
  </si>
  <si>
    <t>Trung Văn 
Mễ Trì</t>
  </si>
  <si>
    <t>Nghị quyết số 04/NQ-HĐND ngày 09/04/2019 của HĐND Thành phố Hà Nội về việc phê duyệt chủ trương đầu tư, điều chỉnh chủ trương đầu tư một số dự án sử dụng vốn đầu tư công trung hạn 5 năm giai đoạn 2016-2020 của Thành phố Hà Nội; Quyết định số 2326/QĐ-UBND ngày 08/6/2020 của UBND thành phố Hà Nội về việc phê duyệt Báo cáo nghiên cứu khả thi Dự án xây dựng đường từ đường Tố Hữu đến khu nhà ở Trung Văn và đến nút giao đường Lương Thế Vinh đường hồ Mễ Trì, quận Nam Từ Liêm.</t>
  </si>
  <si>
    <t>Giải phóng mặt bằng để chỉnh trang đô thị và thực hiện đầu tư giai đoạn 1 dự án công viên cây xanh tại ô đất ký hiệu CXĐT thuộc ô K2-7 quy hoạch phân khu đô thị H2-2</t>
  </si>
  <si>
    <t>Mễ Trì</t>
  </si>
  <si>
    <t>Văn bản số 4481/UBND-ĐT ngày 10/10/2019 và Thông báo số 1088/TB-UBND ngày 18/9/2019 của UBND Thành phố Kết luận của CTUBND Thành phố chỉ đạo về công tác chuẩn bị phục vụ giải đua xe công thức 1, F1 diễn ra vào T4/2020</t>
  </si>
  <si>
    <t>Xây dựng mới trạm biến áp 110kV Dương Nội và nhánh rẽ</t>
  </si>
  <si>
    <t>Tổng công ty diện lực thành phố Hà Nội</t>
  </si>
  <si>
    <t>Quyết định số 3469/QĐ-UBND ngày 10/6/2016 của UBND TP Hà Nội về việc chấp thuận điều chỉnh vị trí TBA và hướng tuyến dự án; Thông báo số 232/TB-UBND ngày 4/5/2020 của UBND quận Nam Từ Liêm thông báo thu hồi đất để thực hiện dự án Xây dựng mới trạm biến áp 110kV Dương Nội và nhánh rẽ tại phường Đại Mỗ, quận Nam Từ Liêm</t>
  </si>
  <si>
    <t>Xây dựng mới trạm biến áp 110kV Mễ Trì và nhánh rẽ</t>
  </si>
  <si>
    <t>Quyết định 4720/QĐ-BCT ngày 02/12/2016 V/v Quy hoạch phát triển lưới điện Hà Nội 2016 - 2025 có xét đến 2035; Văn bản số 1545/HANOI DPMB-KTGS ngày 25/9/2017 V/v đăng ký Kế hoạch sử dụng đất năm 2018 đối với các công trình dự án có thu hồi đất trên địa bàn TP Hà Nội.</t>
  </si>
  <si>
    <t>Khu chung cư quốc tế Hoàng Thành Thăng Long</t>
  </si>
  <si>
    <t>Công ty cổ phần đầu tư và phát triển hạ tầng Hoàng Thành</t>
  </si>
  <si>
    <t>Quyết định 4599/QĐ-UBND ngày 12/7/2017 của UBND thành phố Hà Nội về quyết định điều chỉnh chu trương đầu tư dự án; Quyết định số 2878/QĐ-UBND ngày 06/6/2016 của UBND thành phố Hà Nội về việc Phê duyệt điều chỉnh tổng thể quy hoạch chi tiết Khu đất Cổ Ngựa, tỷ lệ 1/500; Giấy chứng nhận đầu tư số 011022001157 đổi lần 2 ngày 09/6/2015</t>
  </si>
  <si>
    <t>Làng giáo dục quốc tế (phần còn lại)</t>
  </si>
  <si>
    <t>Công ty cổ phần Làng giáo dục quốc tế Thiên Hương</t>
  </si>
  <si>
    <t>Quyết định số 1081/QĐ-UBND ngày 08/3/2010 của UBND thành phố về việc phê duyệt Quy hoạch chi tiết xây dựng 1/500; Công văn số 84/UBND-TNMT ngày 05/01/2009 của UBND thành phố Hà Nội về giao nhiệm vụ GPM để thực hiện dự án; Quyết định số 6997/QĐ-UBND ngày 06/12/2019 về việc phê duyệt điều chỉnh cục bộ Quy hoạch chi tiết Làng giáo dục Quốc tế tỷ lệ 1/500</t>
  </si>
  <si>
    <t>Phần còn lại ô đất 7A Khu liên hợp thể thao quốc gia</t>
  </si>
  <si>
    <t>Trung tâm PTQĐ quận Nam Từ Liêm</t>
  </si>
  <si>
    <t>Phường Phú Đô</t>
  </si>
  <si>
    <t>Thông báo số 159/TB-UBND ngày 19/2/2020 của UBND Thành phố</t>
  </si>
  <si>
    <t>Công viên CV1 khu đô thị Cầu Giấy (phần diện tích 1,364,1m2 giao GPMB bổ sung)</t>
  </si>
  <si>
    <t>Công ty TNHH Công viên trung tâm; Công ty CP ĐT PT KĐT Sài Đồng</t>
  </si>
  <si>
    <t>Phường Mỹ Đình 2</t>
  </si>
  <si>
    <t>Quyết định số 2723/QĐ-UBND ngày 22/5/2019 của UBND Thành phố Hà Nội; Sở Tài nguyên và Môi trường đã bàn giao mốc giới</t>
  </si>
  <si>
    <t>Dự án Nhà ở xã hội (tại ô đất HH2A thuộc dự án Nhóm nhà ở Đông Nam Đường Tố Hữu)</t>
  </si>
  <si>
    <t>liên danh Công ty cổ phần Đầu tư xây dựng NHS - Công ty cổ phần Đầu tư và xây dựng ICON 4</t>
  </si>
  <si>
    <t>Phường Trung Văn</t>
  </si>
  <si>
    <t>QĐ số 2782/QĐ-UBND ngày 26/6/2020 quyết định chủ trương đầu tư của UbND Thành phố</t>
  </si>
  <si>
    <t>Xây dựng vườn hoa cây xanh tổ dân phố số 4 Hòe Thị phường Phương Canh</t>
  </si>
  <si>
    <t>Phương Canh</t>
  </si>
  <si>
    <t>Thông báo số 216/TB-UBND ngày 22/04/2020 của UBND quận Nam Từ Liêm về việc thông báo danh mục lập chủ trương đầu tư các dự án đầu tư xây dựng cơ bản quận Nam Từ Liêm năm 2020</t>
  </si>
  <si>
    <t>Xây dựng điểm vui chơi trên địa bàn phường Xuân Phương</t>
  </si>
  <si>
    <t>Xây dựng hạ tầng kỹ thuật tổ dân phố số 6 phường Phú Đô</t>
  </si>
  <si>
    <t>Nghị quyết số 12/NQ-HĐND ngày 29/6/2020 của Hội đồng nhân dân quận Nam Từ Liêm về việc phê duyệt, điều chỉnh chủ trương đầu tư một số dự án thuộc thẩm quyền của HĐND quận</t>
  </si>
  <si>
    <t xml:space="preserve"> Dự án khu nhà ở xã hội </t>
  </si>
  <si>
    <t>Công ty CP thương mại Ngôi nhà mới</t>
  </si>
  <si>
    <t>Thông báo 279/TB-UBND ngày 11/8/2016 thông báo kế luận của tập thể lãnh đạo UBND thành phố tại cuộc họp xem xét chủ trương đầu tư; Báo cáo số 264/BC-BCS ngày 12/8/2016 của Ban cán sự Đảng UBND thành phố Hà Nội về việc chủ trương đầu tư; Văn bản số 1171/STNMT-CCQLĐĐ ngày 20/2/2017 của Sở Tài nguyên và Môi trường Hà Nội về việc hướng dẫn xác định mốc khu đất phục vụ công tác bồi thường hỗ trợ và tái định cư khi Nhà nước thu hồi đất thực hiện dự án ...; Thông báo 421/TB-VP ngày 23/9/2020 của Văn phòng UBND thành phố Hà Nội thông báo kết luận của Tập thể UBND thành phố về việc giữ nguyên chức năng nhà ở đối với ô đất thuộc quỹ đất 20% tại khu chức năng đô thị Tây Nam đường 70, phường Đại Mỗ, quận Nam Từ Liêm</t>
  </si>
  <si>
    <t>Đấu giá quyền sử dụng đất ở tại Khu Trại ông Ổn, TK Phú Gia</t>
  </si>
  <si>
    <t>UBND huyện Phú Xuyên</t>
  </si>
  <si>
    <t xml:space="preserve">Thị trấn Phú Minh </t>
  </si>
  <si>
    <t>QĐ số 2316/QĐ-UBND ngày 28/8/2018 của UBND huyện về việc phê duyệt chủ trương đầu tư; QĐ số 38/QĐ-UBND ngày 04/01/209 của UBND huyện về việc phê duyệt dự án.
Bản vẽ quy hoạch tổng mặt bằng</t>
  </si>
  <si>
    <t>Đấu giá quyền sử dụng đất ở tại Khu giáp trường Cơ Điện, TK Phú Thịnh</t>
  </si>
  <si>
    <t>QĐ số 2653/QĐ-UBND ngày 28/9/2018 của UBND huyện về việc phê duyệt chủ trương đầu tư; QĐ số 27a/QĐ-UBND ngày 04/01/209 của UBND huyện về việc phê duyệt dự án.
Bản vẽ quy hoạch tổng mặt bằng</t>
  </si>
  <si>
    <t>Đấu giá quyền sử dụng đất ở tại Khu bãi trại xóm cầu thôn Hòa Mỹ</t>
  </si>
  <si>
    <t>xã Hồng Minh</t>
  </si>
  <si>
    <t>QĐ số 1404/QĐ-UBND ngày 15/6/2018 của UBND huyện về việc phê duyệt chủ trương đầu tư; QĐ số 34/QĐ-UBND ngày 04/01/209 của UBND huyện về việc phê duyệt dự án.
Bản vẽ quy hoạch tổng mặt bằng</t>
  </si>
  <si>
    <t>Đấu giá quyền sử dụng đất ở tại Khu giáp Trình Viên, thôn Tân độ</t>
  </si>
  <si>
    <t>QĐ số 1425/QĐ-UBND ngày 19/6/2018 của UBND huyện về việc phê duyệt chủ trương đầu tư; QĐ số 33/QĐ-UBND ngày 04/01/209 của UBND huyện về việc phê duyệt dự án.
Bản vẽ quy hoạch tổng mặt bằng</t>
  </si>
  <si>
    <t>Đấu giá quyền sử dụng đất ở tại Ngã tư Mễ đi chợ Chằm</t>
  </si>
  <si>
    <t>xã Quang Lãng</t>
  </si>
  <si>
    <t>QĐ số 964/QĐ-UBND ngày 11/5/2016 của UBND huyện về việc phê duyệt chủ trương đầu tư ; QĐ số 212/QĐ-UBND ngày 17/01/2019 của UBND huyện về việc phê duyệt  dự án
Bản vẽ quy hoạch tổng mặt bằng</t>
  </si>
  <si>
    <t>Đấu giá QSDĐ Khu Đầm 3, thôn Ứng Hòa</t>
  </si>
  <si>
    <t>xã Phúc Tiến</t>
  </si>
  <si>
    <t>QĐ số 886/QĐ-UBND ngày 12/4/2018 của UBND huyện về việc phê duyệt chủ trương đầu tư dự án; QĐ số 35QĐ-UBND ngày 04/01/209 của UBND huyện về việc phê duyệt dự án.
Bản vẽ quy hoạch tổng mặt bằng</t>
  </si>
  <si>
    <t>Dự án đầu tư xây dựng hạ tầng kỹ thuật khu đấu giá quyền sử dụng đất tại khu Thùng Nhèm, thôn An Khoái, xã Phúc Tiến, huyện Phú Xuyên</t>
  </si>
  <si>
    <t>QĐ số 2171/QĐ-UBND ngày 02/7/2019 của UBND huyện về việc phê duyệt chủ trương đầu tư dự án; QĐ số 4428/QĐ-UBND ngày 30/10/2019 của UBND huyện về việc phê duyệt dự án.
Bản vẽ quy hoạch tổng mặt bằng</t>
  </si>
  <si>
    <t>Trường tiểu học Chuyên Mỹ</t>
  </si>
  <si>
    <t>Chuyên Mỹ</t>
  </si>
  <si>
    <t>Quyết định 3679/QĐ-UBND ngày 29/9/2016 của UBND huyện Phú Xuyên về việc phê duyệt dự án đầu tư xây dựng công trình dự án trường tiểu học xã Chuyên Mỹ; Quyết định phê duyệt dự án số 2706/QĐ-UBND ngày 01/6/2017 của UBND huyện Phú Xuyên</t>
  </si>
  <si>
    <t>Trường trung học cơ sở Văn Hoàng</t>
  </si>
  <si>
    <t>Văn Hoàng</t>
  </si>
  <si>
    <t>Quyết định số 4046/QĐ-UBND ngày 03/10/2017 của UBND huyện Phú Xuyên v/v phê duyệt dự án đầu tư xây dựng dự án Trường THCS Văn Hoàng</t>
  </si>
  <si>
    <t>Dự án đầu tư xây dựng công trình Nâng cấp toàn bộ mặt đê sông Nhuệ trên địa bàn huyện Phú Xuyên (gồm các đoạn: Bờ tả đoạn từ cầu Đồng Quan đền cầu Tân Dân, bờ hữu từ cầu Tân Dân đến cầu Cống Thần và hai bờ sông Nhuệ từ cầu cống Thần đến cầu Thống Nhất và chống sạt lở bờ sông Vân Đình, xã Hồng Minh</t>
  </si>
  <si>
    <t>Ban QLDADDTXDCT Nông nghiệp và Phát triển nông thôn TP HN</t>
  </si>
  <si>
    <t>Quyết định số 3294/QĐ-UBND ngày 19/6/2019 của UBND thành phố Hà Nội về việc phê duyệt dự án đầu tư xây dựng.</t>
  </si>
  <si>
    <t>Dự án XD nâng cấp mở rộng đường nhánh nối quốc lộ 1A với đường cao tốc Pháp Vân-Cầu Giẽ, đoạn qua KCN hỗ trợ Nam Hà Nội</t>
  </si>
  <si>
    <t>Đại Xuyên</t>
  </si>
  <si>
    <t>Quyết định số 3084/QĐ-UBND ngày 02/7/2015 của UBND Thành phố phê duyệt dự án; Văn bản số 695/UBND-ĐT ngày 21/2/2018 của UBND Thành phố gia hạn tiến độ</t>
  </si>
  <si>
    <t>Dự án ĐTXD công trình cầu Ngọ</t>
  </si>
  <si>
    <t>Quyết định số 5639/QĐ-UBND ngày 22/10/2018 của UBND TP Hà Nội phê duyệt dự án</t>
  </si>
  <si>
    <t>Dự án ĐTXD công trình cầu Vân Từ</t>
  </si>
  <si>
    <t>Vân Từ</t>
  </si>
  <si>
    <t>Quyết định số 5638/QĐ-UBND ngày 22/10/2018 của UBND TP Hà Nội phê duyệt dự án</t>
  </si>
  <si>
    <t>Dự án xây dựng cầu Nội Cói</t>
  </si>
  <si>
    <t>Quyết định số 5244/QĐ-UBND ngày 02/10/2018 của UBND Thành phố phê duyệt dự án</t>
  </si>
  <si>
    <t>Trạm y tế xã Phú Yên</t>
  </si>
  <si>
    <t>Phú Yên</t>
  </si>
  <si>
    <t>QĐ duyệt Chủ chương đầu tư số 2656/QĐ-UBND ngày 28/9/2018 của UBND huyện phú Xuyên; QĐ duyệt Báo cáo KTKT số 3370/QĐ-UBND ngày 31/10/2018 của UBND huyện Phú Xuyên</t>
  </si>
  <si>
    <t>Đường giao thông trục phát triển phía Đông huyện Phú Xuyên (nối từ tỉnh lộ 428 đến tỉnh lộ 429)</t>
  </si>
  <si>
    <t>Thị trấn Phú Minh, Văn Nhân, Thụy Phú, Nam Phong, Nam Triều, Khai Thái, Tri Thủy</t>
  </si>
  <si>
    <t>Quyết đinh số 3539/QĐ-UBND ngày 03/7/2019 của UBND thành phố Hà Nội về việc phê duyệt báo cáo nghiên cứu khả thi dự án đường giao thông trục phát triển phía Đông huyện Phú Xuyên (nối tỉnh lộ 428 với tỉnh lộ 429)</t>
  </si>
  <si>
    <t>Trường Trung học cơ sở xã Tri Thủy</t>
  </si>
  <si>
    <t>Tri Thủy</t>
  </si>
  <si>
    <t>Quyết định phê duyệt thiết kế và dự toán xây dựng công trình trường THCS Tri Thủy. Văn bản duyệt Chủ chương đầu tư số 235/QĐ-HĐND ngày 9/10/2018 của HĐND huyện phú Xuyên; QĐ phê duyệt dự án số 3318/QĐ-UBND ngày 30/10/2018 của UBND huyện Phú Xuyên</t>
  </si>
  <si>
    <t>Dự án đấu giá quyền sử dụng đất Khu đô thị Mỹ Hà</t>
  </si>
  <si>
    <t>TT Phú Xuyên</t>
  </si>
  <si>
    <t>QĐ số 2205/QĐ-UBND ngày 23/8/2018 của UBND huyện về việc phê duyệt chủ trương đầu tư dự án; QĐ số 4351/QĐ-UBND ngày 21/10/2019 của UBND huyện về việc phê duyệt dự án
Bản vẽ quy hoạch tổng mặt bằng.</t>
  </si>
  <si>
    <t>Dự án đấu giá quyền sử dụng đất Khu ải mạ sau trường TH Thôn Lưu Đông</t>
  </si>
  <si>
    <t>xã Phú Túc</t>
  </si>
  <si>
    <t>QĐ số 4939/QĐ-UBND ngày 13/10/2014 của UBND huyện về việc phê duyệt chủ trương đầu; QĐ số 3582/QĐ-UBND ngày 21/9/2016 của UBND huyện về việc phê duyệt dự án 
Bản vẽ quy hoạch tổng mặt bằng</t>
  </si>
  <si>
    <t>Dự án đấu giá quyền sử dụng đất Khu cống đầm, Mai Trang</t>
  </si>
  <si>
    <t>Minh Tân</t>
  </si>
  <si>
    <t>QĐ số 887/QĐ-UBND ngày 19/4/2018 của UBND huyện về việc phê duyệt chủ trương đầu tư dự án. 
Ngày 26/7/2019, Viện Quy hoạch xây dựng Hà Nội ban hành Bản vẽ giới hạn hành lang an toàn đường bộ xác định chỉ giới đường đỏ dự án.</t>
  </si>
  <si>
    <t>Dự án đấu giá quyền sử dụng đất Khu Thùng Lò Gạch, thôn Bái Đô</t>
  </si>
  <si>
    <t xml:space="preserve">QĐ số 2319/QĐ-UBND ngày 16/7/2019 của UBND huyện về phê duyệt chủ trương đầu tư; Ngày 23/9/2019, UBND huyện phê duyệt quy hoạch tổng thể mặt bằng tỷ lệ 1/500 dự án tại Văn bản số 1556/UBND-QLĐT; </t>
  </si>
  <si>
    <t>Cải tạo, chỉnh trang đoạn đường Quốc lộ 1A (đoạn Km207+250 - Km208) và hạ tầng trung tâm hành chính huyện Phú Xuyên</t>
  </si>
  <si>
    <t>Thị trấn Phú Xuyên</t>
  </si>
  <si>
    <t>Quyết định phê duyệt chủ trương đầu tư số 6510/QĐ-UBND ngày 18/9/2017 của UBND thành phố Hà Nội; QĐ duyệt dự án số 5482/QĐ-UBND ngày 12/10/2018 của UBND thành phố Hà Nội</t>
  </si>
  <si>
    <t>Nâng cấp tuyến tỉnh lộ 428 (từ Quốc lộ 1A đi Minh Tân, Quang Lãng), huyện Phú Xuyên</t>
  </si>
  <si>
    <t>UBND huyện Phú XUyên</t>
  </si>
  <si>
    <t>Xã Phúc Tiến, Tri Thủy</t>
  </si>
  <si>
    <t>Quyết định số 275/QĐ-UBND ngày 14/1/2020 của UBND thành phố phê duyệt báo cáo khả thi dự án; Văn bản phê duyệt chủ trương đầu tư số 04/NQ-HĐND ngày 09/4/2019 của HĐN D thành phố Hà Nội</t>
  </si>
  <si>
    <t>Trường mầm non Quang Lãng</t>
  </si>
  <si>
    <t>Xã Quang Lãng</t>
  </si>
  <si>
    <t>Quyết định số 4286/QĐ-UBND ngày 21/10/2019 của UBND huyện về việc phê duyệt báo cáo kinh tế kỹ thuật dự án; Quyết định phê duyệt chủ trương đầu tư số 2772/QĐ-UBND ngày 06/8/2019 của UBND huyện Phú Xuyên</t>
  </si>
  <si>
    <t>Nhà văn hóa thôn Tri Thủy, xã Tri Thủy</t>
  </si>
  <si>
    <t>Quyết định phê duyệt chủ trương đầu tư số 4242/QĐ-UBND ngày 18/10/2019 của UBND huyện Phú Xuyên về việc phê duyệt báo cáo kinh tế kỹ thuật dự án ;Quyết định phê duyệt chủ trương đầu tư số 3180/QĐ-UBND ngày 11/9/2019 của UBND huyện Phú Xuyên;</t>
  </si>
  <si>
    <t>Nhà Văn hóa thôn Chung, xã Vân Từ</t>
  </si>
  <si>
    <t>Xã Vân Từ</t>
  </si>
  <si>
    <t>Quyết định số 4286/QĐ-UBND ngày 21/10/2019 của UBND huyện về việc phê duyệt báo cáo kinh tế kỹ thuật dự án; Quyết định phê duyệt chủ trương đầu tư số 3177/QĐ-UBND ngày 11/9/2019 của UBND huyện Phú Xuyên.</t>
  </si>
  <si>
    <t>Dự án chợ Đồng Quan</t>
  </si>
  <si>
    <t>Phượng Dực</t>
  </si>
  <si>
    <t>Quyết định số 3004/QĐ-UBND ngày 30/6/2014 của UBND huyện Phú Xuyên phê duyệt quy hoạch chi tiết tỷ lệ 1/500; Văn bản số 5198/KH&amp;ĐT-CN ngày 28/9/2016 của Sở KHDT báo cáo UBND Thành phố về công bố danh mục lựa chọn nhà đầu tư; Kế hoạch chuyển đổi mô hình chợ số 53/KH-UBND ngày 27/02/2018 của UBND huyện</t>
  </si>
  <si>
    <t>Dự án Đường trục phía Nam tỉnh Hà Tây (cũ)</t>
  </si>
  <si>
    <t xml:space="preserve">
Tổng công ty xây dựng công trình giao thông 5
Công ty cổ phần địa ốc CIENCO5</t>
  </si>
  <si>
    <t>Hồng Minh, Phú Túc, Tri Trung, Hoàng Long, Châu Can</t>
  </si>
  <si>
    <t>VB 1740/Ttg-CN ngày 15/11/2007 của thủ tướng CP, QĐ 987/QĐ-UBND ngày 18/4/2008 của UBND tỉnh Hà Tây
Thông báo số 152/TB-VP ngày 22/7/2014 của Văn Phòng thành phố về xử lý tồn tại, vướng mắc trong triển khai đường trục phía Nam tỉnh Hà Tây.
Thông báo số 256/TB-UBND ngày 25/7/2016 của UBND thành phố.</t>
  </si>
  <si>
    <t>Cụm công nghiệp làng nghề Phú Yên</t>
  </si>
  <si>
    <t>Công ty cổ phần đầu tư xây dựng và thương mại Chí Cường</t>
  </si>
  <si>
    <t xml:space="preserve">Quyết định số 2592/QĐ-UBND ngày 15/6/2018 của UBND TP Hà Nội về việc thành lập cụm công nghiệp làng nghề Phú Yên, huyện Phú Xuyên. </t>
  </si>
  <si>
    <t>Cụm công nghiệp làng nghề Phú Túc</t>
  </si>
  <si>
    <t>Công ty cổ phần đầu tư xây dựng và thương mại Phú Minh</t>
  </si>
  <si>
    <t>Phú Túc</t>
  </si>
  <si>
    <t xml:space="preserve">Quyết định số 2594/QĐ-UBND ngày 15/6/2018 của UBND TP Hà Nội về việc thành lập cụm công nghiệp làng nghề Phú Túc, huyện Phú Xuyên; </t>
  </si>
  <si>
    <t>Dự án đầu tư xây dựng Nhà máy xử lý rác thải sinh hoạt công suất 500 tấn/ngày</t>
  </si>
  <si>
    <t>Công ty cổ phần dịch vụ môi trường Thăng Long</t>
  </si>
  <si>
    <t>Châu Can</t>
  </si>
  <si>
    <t>Quyết định số 1461/QĐ-UBND ngày 06/4/2015 của UBND thành phố Hà Nội về việc chấp thuận chủ trương đầu tư dự án;
Văn bản số 2340/UBND-ĐT ngày 16/5/2017 của UBND thành phố Hà Nội về việc thực hiện dự án đầu tư xây dựng nhà máy rác thải Châu Can</t>
  </si>
  <si>
    <t>Dự án xây dựng hệ thống cấp nước sạch trên địa bàn huyện Phú Xuyên</t>
  </si>
  <si>
    <t>Công ty Cổ phần nước sạch Hà Nam</t>
  </si>
  <si>
    <t>Khai Thái, Phúc Tiến, Vân Từ</t>
  </si>
  <si>
    <t>Quyết định số 6818/QĐ-UBND ngày 02/10/2017 của UBND thành phố Hà Nội về Quyết định chủ trương đầu tư</t>
  </si>
  <si>
    <t>Cụm công nghiệp làng nghề Đại Thắng</t>
  </si>
  <si>
    <t>Công ty cổ phần Hanel - Mirolin</t>
  </si>
  <si>
    <t>Đại Thắng</t>
  </si>
  <si>
    <t>Quyết định chủ trương đầu tư số 2953/QĐ-UBND ngày 15/6/2018 của UBND Thành phố</t>
  </si>
  <si>
    <t>Đầu tư xây dựng vuốt nối phạm vi cuối tuyến, dự án đầu tư nâng cấp tuyến đường Pháp Vân - Cầu Giẽ</t>
  </si>
  <si>
    <t>Công ty Cổ phần BOT Pháp Vân - Cầu Giẽ</t>
  </si>
  <si>
    <t>Văn bản số 13811/BGTVT-CQLXD ngày 07/12/2018 của Bộ Tài giao thông Vận Tải về vuốt nối phạm vi cuối tuyến - dự án đầu tư nâng cấp tuyến đường Pháp Vân - Cầu Gi, thành phố Hà Nội theo hình thức BOT (giai đoạn 2).</t>
  </si>
  <si>
    <t>Cụm công nghiệp Vân Từ</t>
  </si>
  <si>
    <t>Công ty cổ phần HTC toàn cầu</t>
  </si>
  <si>
    <t>Quyết định số 2796/QĐ-UBND ngày 26/6/2020 của UBND thành phố về việc thành lập cụm công nghiệp Vân Từ</t>
  </si>
  <si>
    <t>Đấu giá QSD đất ở khu ao ông Phẩm, thôn Giáp Tư, xã Bạch Hạ</t>
  </si>
  <si>
    <t>xã Bạch Hạ</t>
  </si>
  <si>
    <t>Nghị quyết 17/NQ-HĐND ngày 02/7/2020 của Hội đồng nhân dân huyện Phú Xuyên về phê duyệt chủ trương đầu tư dự án</t>
  </si>
  <si>
    <t>Đấu giá QSD đất ở khu Sau Làng, thôn Cổ Châu, xã Châu Can</t>
  </si>
  <si>
    <t>xã Châu Can</t>
  </si>
  <si>
    <t>Đấu giá QSD đất ở khu Sau Làng, thôn Nội, xã Châu Can</t>
  </si>
  <si>
    <t>Tái định cư các hộ bị thu hồi đất dự án đường điện 500kv, nhánh 2</t>
  </si>
  <si>
    <t>xã Phượng Dực</t>
  </si>
  <si>
    <t>Quyết định phê duyệt Báo cáo NTKT: số 1419 ngày 16/8/2018 của Tổng Công ty truyền tải điện Quốc gia về việc phê duyệt thiết kế kỹ thuật – Tổng dự toán xây dựng công trình.
Văn bản số 10/CV-UBND ngày 03/4/2019 của UBND xã Phượng Dực về đề xuật vị trí tái định cư dự án đường diện 500/220kV Nho Quan - Phủ Lý - Thường Tín trên địa bàn xã Phượng Dực</t>
  </si>
  <si>
    <t>Nhà Văn hóa thôn An Bình, xã Bạch Hạ</t>
  </si>
  <si>
    <t>Quyết định số 4448/QĐ-UBND ngày 30/10/2019 của UBND huyện Phú Xuyên v/v phê duyệt BCKTKT dự án xây dựng Nhà văn hóa thôn An Bình</t>
  </si>
  <si>
    <t>Nhà Văn hóa tiểu khu Đường, thị trấn Phú Minh</t>
  </si>
  <si>
    <t>thị trấn Phú Minh</t>
  </si>
  <si>
    <t>Quyết định số 4447/QĐ-UBND ngày 30/10/2019 của UBND huyện Phú Xuyên v/v phê duyệt BCKTKT dự án xây dựng Nhà văn hóa tiểu khu Đường</t>
  </si>
  <si>
    <t>Nhà Văn hóa thôn Vĩnh Ninh, xã Tri Thủy</t>
  </si>
  <si>
    <t>xã Tri Thủy</t>
  </si>
  <si>
    <t>Quyết định số 4241/QĐ-UBND ngày 18/10/2019 của UBND huyện Phú Xuyên v/v phê duyệt BCKTKT dự án xây dựng Nhà văn hóa thôn Vĩnh Ninh</t>
  </si>
  <si>
    <t>Nhà Văn hóa thôn Khả Liễu, xã Phúc Tiến</t>
  </si>
  <si>
    <t>Phúc Tiến</t>
  </si>
  <si>
    <t>Quyết định số 4451/QĐ-UBND ngày 30/10/2019 của UBND huyện Phú Xuyên v/v phê duyệt BCKTKT dự án xây dựng Nhà văn hóa thôn Khả Liễu</t>
  </si>
  <si>
    <t>Nhà Văn hóa thôn Thành Lập 1, xã Minh Tân</t>
  </si>
  <si>
    <t>xã Minh Tân</t>
  </si>
  <si>
    <t>Quyết định số 4456/QĐ-UBND ngày 30/10/2019 của UBND huyện Phú Xuyên v/v phê duyệt BCKTKT dự án xây dựng Nhà văn hóa thônThành Lập 1</t>
  </si>
  <si>
    <t>Nhà Văn hóa thôn Mỹ Văn, xã Chuyên Mỹ</t>
  </si>
  <si>
    <t>xã Chuyên Mỹ</t>
  </si>
  <si>
    <t>Quyết định số 4214/QĐ-UBND ngày 18/10/2019 của UBND huyện Phú Xuyên v/v phê duyệt BCKTKT dự án xây dựng Nhà văn hóa thôn Mỹ Văn</t>
  </si>
  <si>
    <t>Nhà Văn hóa thôn Hạ, xã Chuyên Mỹ</t>
  </si>
  <si>
    <t>Quyết định số 4215/QĐ-UBND ngày 18/10/2019 của UBND huyện Phú Xuyên v/v phê duyệt BCKTKT dự án xây dựng Nhà văn hóa thôn Hạ</t>
  </si>
  <si>
    <t>Nhà Văn hóa thôn Lưu Xá, xã Phú Túc</t>
  </si>
  <si>
    <t>Xã Phú Túc</t>
  </si>
  <si>
    <t>Quyết định số 4454/QĐ-UBND ngày 30/10/2019 của UBND huyện Phú Xuyên v/v phê duyệt BCKTKT dự án xây dựng Nhà văn hóa thôn Lưu Xá</t>
  </si>
  <si>
    <t>Nhà Văn hóa thôn Đường La</t>
  </si>
  <si>
    <t>Quyết định số 4453/QĐ-UBND ngày 30/10/2019 của UBND huyện Phú Xuyên v/v phê duyệt BCKTKT dự án xây dựng Nhà văn hóa thôn Đường La</t>
  </si>
  <si>
    <t>Nhà văn hóa thôn Hội, xã Văn Hoàng</t>
  </si>
  <si>
    <t>xã Văn Hoàng</t>
  </si>
  <si>
    <t>Quyết định số 4452/QĐ-UBND ngày 30/10/2019 của UBND huyện Phú Xuyên v/v phê duyệt BCKTKT dự án xây dựng Nhà văn hóa thôn Hội</t>
  </si>
  <si>
    <t>Nhà văn hóa thôn Kim Long Thượng, xã Hoàng Long</t>
  </si>
  <si>
    <t>xã Hoàng Long</t>
  </si>
  <si>
    <t>Quyết định số 4446/QĐ-UBND ngày 30/10/2019 của UBND huyện Phú Xuyên v/v phê duyệt BCKTKT dự án xây dựng Nhà văn hóa thônKim Long Thượng</t>
  </si>
  <si>
    <t>Nhà Văn hóa thôn Lạt Dương, xã Hồng Thái</t>
  </si>
  <si>
    <t>xã Hồng Thái</t>
  </si>
  <si>
    <t>Quyết định số 4455/QĐ-UBND ngày 30/10/2019 của UBND huyện Phú Xuyên v/v phê duyệt BCKTKT dự án xây dựng Nhà văn hóa thôn Lạt Dương</t>
  </si>
  <si>
    <t>Nhà Văn Hóa thôn Từ Thuận, xã Vân Từ</t>
  </si>
  <si>
    <t>xã Vân Từ</t>
  </si>
  <si>
    <t>Quyết định số 4425/QĐ-UBND ngày 28/10/2019 của UBND huyện Phú Xuyên v/v phê duyệt BCKTKT dự án xây dựng Nhà văn hóa thôn Từ Thuận</t>
  </si>
  <si>
    <t>Nhà Văn hóa thôn Thủy Phú, xã Phú Yên</t>
  </si>
  <si>
    <t>xã Phú Yên</t>
  </si>
  <si>
    <t>Quyết định số 4450/QĐ-UBND ngày 30/10/2019 của UBND huyện Phú Xuyên v/v phê duyệt BCKTKT dự án xây dựng Nhà văn hóa thôn Thủy Phú</t>
  </si>
  <si>
    <t>Nhà Văn hóa thôn Trung, xã Châu Can</t>
  </si>
  <si>
    <t>Quyết định số 4460/QĐ-UBND ngày 30/10/2019 của UBND huyện Phú Xuyên v/v phê duyệt BCKTKT dự án xây dựng Nhà văn hóa thôn Trung</t>
  </si>
  <si>
    <t>Nhà Văn hóa thôn Sơn Thanh, xã Sơn Hà</t>
  </si>
  <si>
    <t>xã Sơn Thanh</t>
  </si>
  <si>
    <t>Quyết định số 4242a/QĐ-UBND ngày 18/10/2019 của UBND huyện Phú Xuyên v/v phê duyệt BCKTKT dự án xây dựng Nhà văn hóa thôn Sơn Thanh</t>
  </si>
  <si>
    <t>Nhà văn hóa thôn Chanh Thôn, xã Văn Nhân</t>
  </si>
  <si>
    <t>xã Nam Tiến</t>
  </si>
  <si>
    <t>Quyết định số 3181a/QĐ-UBND ngày 11/9/2019 của UBND huyện Phú Xuyên v/v phê duyệt chủ trương đầu tư dự án  Nhà văn hóa thôn Chanh Thôn</t>
  </si>
  <si>
    <t>Nhà văn hóa thôn Hoàng Đông</t>
  </si>
  <si>
    <t>Quyết định số 4445/QĐ-UBND ngày 30/10/2019 của UBND huyện Phú Xuyên v/v phê duyệt BCKTKT dự án xây dựng Nhà văn hóa thôn Hoàng Đông</t>
  </si>
  <si>
    <t>Trường tiểu học Tri Thủy</t>
  </si>
  <si>
    <t>Quyết định số 4289/QĐ-UBND ngày 21/10/2019 của UBND huyện Phú Xuyên v/v phê duyệt BCKTKT dự án xây dựng Trường TH Tri Thủy</t>
  </si>
  <si>
    <t>Trường Tiểu học Phúc Tiến</t>
  </si>
  <si>
    <t>Quyết định số 4298/QĐ-UBND ngày 21/10/2019 của UBND huyện Phú Xuyên v/v phê duyệt BCKTKT dự án xây dựng Trường TH Phúc Tiến</t>
  </si>
  <si>
    <t>Trường THCS Nam Phong</t>
  </si>
  <si>
    <t>xã Nam Phong</t>
  </si>
  <si>
    <t>Quyết định số 4291/QĐ-UBND ngày 21/10/2019 của UBND huyện Phú Xuyên v/v phê duyệt BCKTKT dự án xây dựng Trường THCS Nam Phong</t>
  </si>
  <si>
    <t>Đường liên xã Nam Phong- Nam Triều</t>
  </si>
  <si>
    <t>Quyết định số 4499/QĐ-UBND ngày 31/10/2019 của UBND huyện Phú Xuyên v/v phê duyệt BCKTKT dự án xây dựng đường liên xã Nam Phong -Nam Triều</t>
  </si>
  <si>
    <t>Đường Hồng Minh - Tri Trung</t>
  </si>
  <si>
    <t>xã Hồng Minh, Tri Trung</t>
  </si>
  <si>
    <t>Quyết định số 4243/QĐ-UBND ngày 18/10/2019 của UBND huyện Phú Xuyên v/v phê duyệt BCKTKT dự án xây dựng đường liên xã Hồng Minh - Tri Trung</t>
  </si>
  <si>
    <t>Đường Tri Trung-Hồng Minh-Đồng Quan</t>
  </si>
  <si>
    <t>Quyết định số 4458/QĐ-UBND ngày 30/10/2019 của UBND huyện Phú Xuyên v/v phê duyệt BCKTKT dự án xây dựng đường Tri Trung-Hồng Minh-Đồng Quan</t>
  </si>
  <si>
    <t>Dự án Nâng cấp đường Tỉnh Lộ 428 (từ Ngã ba Hoàng Nguyên đến Cầu Lương, xã Minh Tân)</t>
  </si>
  <si>
    <t>xã Tri Thủy, Minh Tân</t>
  </si>
  <si>
    <t>Quyết định số 1102/QĐ-UBND ngày 18/3/2020 của UBND Thành phố Hà Nội về cho phép thực hiện nhiệm vụ chuẩn bị đầu tư dự án</t>
  </si>
  <si>
    <t>Dự án Nâng cấp đường Tỉnh Lộ 429 (đoạn qua các xã: Phú Túc, Hồng Minh, Phương Dực)</t>
  </si>
  <si>
    <t>Phú Túc, Hồng Minh, Phượng Dực</t>
  </si>
  <si>
    <t>Quyết định số 7308/QĐ-UBND ngày 25/12/2019 của UBND Thành phố Hà Nội về cho phép thực hiện nhiệm vụ chuẩn bị đầu tư dự án</t>
  </si>
  <si>
    <t>Dự án Trung tâm văn hóa thể thao xã Đại Thắng</t>
  </si>
  <si>
    <t>Xã Đại Thắng</t>
  </si>
  <si>
    <t>Quyết định số 3978/QĐ-UBND ngày 09/10/2019 của UBND huyện Phú Xuyên về phê duyệt chủ trương đầu tư dự án.</t>
  </si>
  <si>
    <t>Dự án xây dựng mới kho bạc nhà nước huyện Phú Xuyên</t>
  </si>
  <si>
    <t>TCN</t>
  </si>
  <si>
    <t>Kho bạc nhà nước</t>
  </si>
  <si>
    <t>thị trấn Phú Xuyên</t>
  </si>
  <si>
    <t>Văn bản số 3082/UBND-ĐT ngày 15/7/2020 của UBND thành phố Hà Nội về địa điểm quy hoạch làm trụ sở làm việc kho bạc Nhà nước huyện Phú Xuyên</t>
  </si>
  <si>
    <t>Vốn thực hiện là 49,15 tỷ từ ngân sách Huyện theo Quyết định số 5699/QĐ-UBND ngày 15/12/2018 của UBND huyện Quốc Oai V/v giao chỉ tiêu kế hoạch kinh tế - xã hội và dự toán thu, chi ngân sách năm 2019 của huyện Quốc Oai;
Quyết định số 5079/QĐ-UBND ngày 29/10/2018 của UBND huyện Quốc Oai V/v phê duyệt dự án đầu tư xây dựng</t>
  </si>
  <si>
    <t>Xây dựng HTKT khung khu đất đấu giá tại dự án đất dịch vụ CEO, xã Sài Sơn</t>
  </si>
  <si>
    <t>Quyết định số1723/QĐ-UBND ngày 29/01/2019 của UBND huyện Quốc Oai về việc phê duyệt dự án</t>
  </si>
  <si>
    <t>Trạm biến áp 110kv Phú Cát và nhánh rẽ</t>
  </si>
  <si>
    <t>Tổng công ty Điện lực TP Hà Nội</t>
  </si>
  <si>
    <t>VB 748/UBND-KT ngày 24/02/2017 của UBND thành phố Hà Nội Vv thỏa thuận vị trí xây dựng trạm biến áp 110KV Phú Cát trên địa bàn xã Phú Cát</t>
  </si>
  <si>
    <t>Xây dựng HTKT khu đấu giá QSD đất ở xã Thạch Thán, huyện Quốc Oai (vị trí tiếp giáp trục đường Bắc Nam thị trấn Quốc Oai)</t>
  </si>
  <si>
    <t>4558/QĐ-UBND ngày 28/9/2018 về việc phê duyệt dự án đầu tư; Quyết định 9058/QĐ-UBND ngày 6/12/2017 về việc phê duyệt chủ trương đầu tư.</t>
  </si>
  <si>
    <t>Xây dựng HTKT khu đất đấu giá quyền sử dụng đất số 1 tại thôn Hương Đình, xã Mai Đình</t>
  </si>
  <si>
    <t>Mai Đình</t>
  </si>
  <si>
    <t>Quyết định số 1216/QĐ-UBND ngày 28/5/2018 của UBND huyện Sóc Sơn về việc phê duyệt dự án đầu tư</t>
  </si>
  <si>
    <t>Xây dựng HTKT khu đất đấu giá quyền sử dụng đất số 2 tại thôn Hương Đình, xã Mai Đình</t>
  </si>
  <si>
    <t>Quyết định số 1217/QĐ-UBND ngày 28/5/2018 của UBND huyện Sóc Sơn về việc phê duyệt dự án đầu tư</t>
  </si>
  <si>
    <t>Cửa hàng kinh doanh xăng dầu Thanh Xuân</t>
  </si>
  <si>
    <t>TTPTQĐ, Công ty CPTM  BMV</t>
  </si>
  <si>
    <t xml:space="preserve">Sóc Sơn </t>
  </si>
  <si>
    <t>Quyết định số 2913/QĐ-UBND ngày 12/6/2009 của UBND thành phố v/v phê duyệt lựa chọn chủ đầu tư; QĐ số 2049/QĐ-UBND ngày 20/6/2013 của UBND huyện v/v phê duyệt kết quả lựa chọn nhà đầu tư</t>
  </si>
  <si>
    <t>Cải tạo, nâng cấp tuyến đường 35 đoạn giữa tuyến (từ km4 + km12 + 733,35) huyện Sóc Sơn</t>
  </si>
  <si>
    <t>Nam Sơn, Minh Phú, Hiền Ninh</t>
  </si>
  <si>
    <t>Quyết định số 5570/QĐ-UBND ngày 28/10/2014 của UBND TP Hà Nội v/v phê duyệt dự án ĐTXD công trình cải tạo, nâng cấp tuyến đường 35 đoạn giữa tuyến  (từ km4 + km12 + 733,35); Quyết định số 366/QĐ-UBND ngày 14/3/2018 của UBND huyện Sóc Sơn v/v giao nhiệm vụ thực hiện công tác GPMB dự án.</t>
  </si>
  <si>
    <t>Xây dựng hạ tầng kỹ thuật khu tái định cư xã Hồng Kỳ phục vụ di dân vùng ảnh hưởng môi trường của khu LHXLCT Sóc Sơn (vùng bán kính 500m từ hàng rào khu LHXLCT Sóc Sơn)</t>
  </si>
  <si>
    <t>UBND huyện Sóc Sơn</t>
  </si>
  <si>
    <t>Hồng Kỳ</t>
  </si>
  <si>
    <t>Quyết định số 5336/QĐ-UBND ngày 26/9/2016 của UBND Thành phố về việc cho phép thực hiện chuẩn bị đầu tư dự án, Quyết định số 2684/QĐ-UBND ngày 04/6/2019 của UBND huyện về việc phê duyệt dự án đầu tư</t>
  </si>
  <si>
    <t>Xây dựng hạ tầng kỹ thuật khu tái định cư xã Nam Sơn phục vụ di dân vùng ảnh hưởng môi trường của khu LHXLCT Sóc Sơn (vùng bán kính 500m từ hàng rào khu LHXLCT Sóc Sơn)</t>
  </si>
  <si>
    <t>Nam Sơn</t>
  </si>
  <si>
    <t>Quyết định số 5334/QĐ-UBND ngày 26/9/2016 của UBND Thành phố về việc cho phép thực hiện chuẩn bị đầu tư dự án;  Quyết định số 2684/QĐ-UBND ngày 04/6/2019 của UBND huyện về việc phê duyệt dự án đầu tư</t>
  </si>
  <si>
    <t>Xây dựng tuyến đường nối đô thị vệ tinh với đường Võ Nguyên Giáp huyện Sóc Sơn</t>
  </si>
  <si>
    <t>Mai Đình, Phù Lỗ, Tiên Dược</t>
  </si>
  <si>
    <t>Quyết định số 1383/QĐ-UBND ngày 26/3/2019 của UBND TP về việc phê duyệt dự án đầu tư</t>
  </si>
  <si>
    <t>Xây dựng HTKT khu đất để đấu giá QSD đất tại thôn Thanh Nhàn, xã Thanh Xuân, huyện Sóc Sơn</t>
  </si>
  <si>
    <t>QĐ số 1652/QĐ-UBND ngày 21/6/2018 của UBND huyện về việc phê duyệt Chủ trương đầu tư dự án; Quyết định số 3501/QĐ-UBND ngày 30/10/2018 của UBND huyện Sóc Sơn về việc phê duyệt dự án đầu tư</t>
  </si>
  <si>
    <t>Xây dựng HTKT khu đất để đấu giá QSD đất tại thôn Tăng Long, xã Việt Long, huyện Sóc Sơn</t>
  </si>
  <si>
    <t>Việt Long</t>
  </si>
  <si>
    <t>Quyết định số 3432/QĐ-UBND ngày 30/10/2018 của UBND huyện Sóc Sơn về việc phê duyệt BC KTKT</t>
  </si>
  <si>
    <t>Cải tạo, nâng cấp hệ thống thoát nước trục chính trên địa bàn một số xã vùng trũng</t>
  </si>
  <si>
    <t>Quyết định số 260/QĐ-UBND ngày 13/2/2018 của UBND huyện Sóc Sơn v/v phê duyệt điều chỉnh báo cáo KTKT dự án</t>
  </si>
  <si>
    <t>Xây dựng hệ thống thoát nước dân sinh Thá - Lai Cách - Tiên Tảo xã Xuân Giang và xã Việt Long</t>
  </si>
  <si>
    <t>Xuân Giang, Việt Long</t>
  </si>
  <si>
    <t>Quyết định số 3876/QĐ-UBND ngày 21/11/2018 về việc phê duyệt báo cáo kinh tế kỹ thuật</t>
  </si>
  <si>
    <t>Cải tạo nâng cấp một số tuyến đường trục chính xã Xuân Thu</t>
  </si>
  <si>
    <t>Xuân Thu</t>
  </si>
  <si>
    <t>Quyết định số 3494/QĐ-UBND ngày 30/10/2018 của UBND huyện Sóc Sơn về việc phê duyệt báo cáo kinh tế, kỹ thuật dự án</t>
  </si>
  <si>
    <t>Cải tạo nâng cấp một số tuyến đường trục chính xã Việt Long</t>
  </si>
  <si>
    <t>Quyết định số 3492/QĐ-UBND ngày 30/10/2018 của UBND huyện Sóc Sơn về việc phê duyệt báo cáo kinh tế, kỹ thuật dự án</t>
  </si>
  <si>
    <t>Nâng cấp, mở rộng trường mầm non Xuân Giang</t>
  </si>
  <si>
    <t>Xuân Giang</t>
  </si>
  <si>
    <t>Quyết định số 3502/QĐ-UBND ngày 31/10/2018 của UBND huyện Sóc Sơn về việc phê duyệt báo cáo kinh tế, kỹ thuật dự án; QĐ số 3596/QĐ-UBND ngày 31/10/2018 của UBND huyện về việc phê duyệt dự án đầu tư</t>
  </si>
  <si>
    <t>Cải tạo, nâng cấp một số tuyến đường trục chính liên thôn xã Minh Trí</t>
  </si>
  <si>
    <t>Minh Trí</t>
  </si>
  <si>
    <t xml:space="preserve">Quyết định số 3489/QĐ-UBND ngày 30/10/2018 của UBND huyện về việc phê duyệt đầu tư dự án </t>
  </si>
  <si>
    <t>Dự án đầu tư xây dựng Cầu Ngọc Hà vượt sông Cà Lồ</t>
  </si>
  <si>
    <t>Văn bản số 2092/BQLDA CTGT GS1 ngày 17/9/2018  của Ban QLDA ĐTXD CTGT Hà Nội; Báo cáo nghiên cứu khả thi dự án đã được UBND Thành phố phê duyệt tại Quyết định số 2936/QĐ-UBND ngày  04/6/2019</t>
  </si>
  <si>
    <t>Xây dựng HTKT khu đất để đấu giá QSD đất tại khu Đầm Ngái 1, thôn Xuân Lai, xã Xuân Thu</t>
  </si>
  <si>
    <t>Quyết định số 4772/QĐ-UBND ngày 12/8/2019 của UBND huyện Sóc Sơn về việc phê duyệt Báo cáo KTKT đầu tư xây dựng công trình</t>
  </si>
  <si>
    <t>Giải phóng mặt bằng Dự án đầu tư xây dựng Tổ hợp vui chơi giải trí đa năng trường đua ngựa tại huyện Sóc Sơn</t>
  </si>
  <si>
    <t>Phù Linh, Tân Minh</t>
  </si>
  <si>
    <t>GCN đăng ký kinh doanh đầu tư số 1063620573 ngày 11/10/2019 của Sở Kế hoạch và Đầu tư về việc đầu tư dự án xây dựng Tổ hợp vui chơi giải trí đa năng - trường đua ngựa</t>
  </si>
  <si>
    <t>Dự án đầu tư xây dựng Trường quay ngoài trời</t>
  </si>
  <si>
    <t>Đài Truyền hình Việt Nam</t>
  </si>
  <si>
    <t>Phù Linh</t>
  </si>
  <si>
    <t>Quyết định số 3530/QĐ-UBND ngày 02/7/2019 của UBND Thành phố về việc phê duyệt quy hoạch chi tiết trường quay ngoài trời Đài Truyền hình VN, tỷ lệ 1/500</t>
  </si>
  <si>
    <t>Cụm công nghiệp CN3 thuộc cụm công nghiệp tập trung</t>
  </si>
  <si>
    <t>Tổng công ty đầu tư phát triển hạ tầng UDIC</t>
  </si>
  <si>
    <t>Tiên Dược, Mai Đình</t>
  </si>
  <si>
    <t>GCN đầu tư số 01121000410 ngày 17/5/2010 của UBND thành phố Hà Nội</t>
  </si>
  <si>
    <t>Xây dựng mới trạm 110 kV Sóc Sơn 2 và nhánh rẽ</t>
  </si>
  <si>
    <t>Tổng Công ty điện lực Hà Nội</t>
  </si>
  <si>
    <t>Quyết định số 4720/QĐ-BCT ngày 02/12/2016 của Bộ Công Thương v/v phê duyệt quy hoạch phát triển điện lực thành phố Hà Nội giai đoạn 2016-2025; Quyết định số 11044/QĐ-EVNHANOI ngày 26/12/2019 của Tổng công ty Điện lực TP Hà Nội về việc phê duyệt Báo cáo nghiên cứu khả thi đầu tư xây dựng công trình "Xây dựng mới trạm 110 kV Sóc Sơn 2 và nhánh rẽ".</t>
  </si>
  <si>
    <t>Lắp bổ sung MC 171,172, 112 và cải tạo nhánh đường dây vào trạm biến áp 110kV Nội Bài</t>
  </si>
  <si>
    <t xml:space="preserve">Quyết định phê duyệt báo cáo nghiên cứu khả thi số 3035/QĐ-EVN HANOI ngày 24/8/2015 của Tổng C ty điện lực Hà Nội </t>
  </si>
  <si>
    <t>Dự án mở rộng 02 ngăn lộ đường 110Kv tại trạm TBA 220KV Sóc Sơn và đường dây 110 Kv đấu nối nhà máy điện rác Sóc Sơn</t>
  </si>
  <si>
    <t>Công ty CPNL Môi trường Thiên Ý Hà Nội</t>
  </si>
  <si>
    <t>Trung Giã, Hồng Kỳ</t>
  </si>
  <si>
    <t>Văn bản số 4129/VP-ĐT ngày 13/5/2019 của UBND TP về việc chấp thuận hướng tuyến dự án. Quyết định số 2128/QĐ-UBND ngày 26/4/2019 về việc quyết định điều chỉnh chủ trương đầu tư dự án</t>
  </si>
  <si>
    <t>Cụm công nghiệp Xuân Thu</t>
  </si>
  <si>
    <t>Công ty cổ phần Xây dựng hạ tầng Đại Phong</t>
  </si>
  <si>
    <t>Quyết định thành lập cụm số 2802/QĐ-UBND ngày 26/6/2020</t>
  </si>
  <si>
    <t>Cụm công nghiệp CN2</t>
  </si>
  <si>
    <t>Công ty TNHH Hạ tầng và phát triển khu công nghiệp ASG</t>
  </si>
  <si>
    <t>Quyết định thành lập cụm số 2794/QĐ-UBND ngày 26/6/2020</t>
  </si>
  <si>
    <t>Đầu tư xây dựng Trạm bơm, tuyến đường ống cấp nước thô từ sông Công về Nhà máy điện rác Sóc Sơn</t>
  </si>
  <si>
    <t>Công ty CP năng lượng môi trường Hoa Thiên Ý Hà Nội</t>
  </si>
  <si>
    <t>Văn bản số 1729/VP-ĐT ngày 27/2/2020 của UBND Thành phố Hà Nội; Quyết định chủ trương đầu tư số 8986/QĐ-UBND ngày 28/12/2017 của UBND Thành phố về việc xây dựng  Nhà máy điện rác Sóc Sơn</t>
  </si>
  <si>
    <t>Dự án Khu III - Khu công cộng và làng du lịch tại huyện Sóc Sơn</t>
  </si>
  <si>
    <t>Công ty CP Đầu tư dịch vụ vui chơi giải trí thể thao Hà Nội</t>
  </si>
  <si>
    <t>GCN đầu tư số 01121000947 ngày 22/02/2011 của UBND thành phố; Quyết định số 2474/QĐ-UBND ngày 01/6/2011 của UBND Thành phố giao TTPTQĐ Sóc Sơn thực hiện công tác GPMB, Quyết định số 3768/QĐ-UBND ngày 06/8/2015 của UBND Thành phố phê duyệt QH chi tiết 1/500; Quyết định điều chỉnh chủ trương đầu tư số 6792/QĐ-UBND ngày 30/9/2017 của UBND Thành phố (Diện tích còn lại chưa GPMB: 7,5 ha)</t>
  </si>
  <si>
    <t>Xây dựng trường mầm non Kim Lũ (khu Xuân Dương)</t>
  </si>
  <si>
    <t>Ban QLDA ĐTXD huyện Sóc Sơn</t>
  </si>
  <si>
    <t>Kim Lũ</t>
  </si>
  <si>
    <t>Nghị quyết số 21/NQ-HĐND ngày 5/3/2020 của HĐND huyện Sóc Sơn về phê duyệt chủ trương đầu tư</t>
  </si>
  <si>
    <t>Xây dựng trường mầm non Trung Giã B</t>
  </si>
  <si>
    <t>Trung Giã</t>
  </si>
  <si>
    <t>Cải tạo, nâng cấp trường tiểu học Trung Giã A</t>
  </si>
  <si>
    <t>Cải tạo, nâng cấp trường THCS Tiên Dược</t>
  </si>
  <si>
    <t>Tiên Dược</t>
  </si>
  <si>
    <t>Cải tạo, nâng cấp trường TH Minh Phú</t>
  </si>
  <si>
    <t>Minh Phú</t>
  </si>
  <si>
    <t>Đường nối tỉnh lộ 131 - Đồng Giá - Hiền Lương (nhánh đi Nam Cương)</t>
  </si>
  <si>
    <t>Hiền Ninh</t>
  </si>
  <si>
    <t>Đường vành đai thị trấn Sóc Sơn</t>
  </si>
  <si>
    <t>Thị trấn Sóc Sơn, Tiên Dược, Phù Linh</t>
  </si>
  <si>
    <t>Cải tạo, xây dựng đường nối Quốc lộ 3 - Hồng Kỳ - Đô Tân</t>
  </si>
  <si>
    <t>Hồng Kỳ, Bắc Sơn</t>
  </si>
  <si>
    <t>Nghị quyết số 33/NQ-HĐND ngày 26/6/2020 của HĐND huyện Sóc Sơn về phê duyệt chủ trương đầu tư</t>
  </si>
  <si>
    <t>Cải tạo, nâng cấp trục đường Tân Hưng - Bắc Phú - Việt Long đến đê Lương Phúc</t>
  </si>
  <si>
    <t>Tân Hưng, Bắc Phú, Việt Long</t>
  </si>
  <si>
    <t>Xây dựng hệ thống cấp nước sạch cho các xã Nam Sơn, Bắc Sơn, Hồng Kỳ trong vùng ảnh hưởng môi trường của khu LHXLCT Sóc Sơn (vùng bán kính 500-1000m từ hàng rào khu LHXLCT Sóc Sơn)</t>
  </si>
  <si>
    <t>Công ty nước sạch Hà Nội</t>
  </si>
  <si>
    <t>Nam Sơn, Bắc Sơn, Hồng Kỳ</t>
  </si>
  <si>
    <t>Quyết định số 6144/QĐ-UBND ngày 07/11/2016 của UBND TP Hà Nội phê duyệt chủ trương đầu tư dự án Xây dựng hệ thống cấp nước sạch cho các xã Nam Sơn, Bắc Sơn, Hồng Kỳ trong vùng ảnh hưởng môi trường bán kính 500-1000m từ khu LHXLCT Sóc Sơn</t>
  </si>
  <si>
    <t>Xây dựng HTKT khu đất để đấu giá QSD đất tại xã Phù Linh, huyện Sóc Sơn</t>
  </si>
  <si>
    <t xml:space="preserve">QĐ số 4120/QĐ-UBND ngày 12/8/2009 của UBND TP Hà Nội về việc thu hồi 42.894m2 đất tại xã Phù Linh, huyện Sóc Sơn; giao UBND huyện Sóc Sơn để xây dựng cơ sở hạ tầng kỹ thuật khu đất phục vụ đấu giá QSD đất; Quyết định số 3155/QĐ-UBND ngày 08/7/2015; Quyết định số 3768/QĐ-UBND ngày 12/7/2019 </t>
  </si>
  <si>
    <t>Bồi thường hỗ trợ tái định cư theo quy hoạch khu đất xen kẹt, cắt xén tại các xã Nam Sơn, Bắc Sơn phục vụ triển khai khu LHXLCT Sóc Sơn</t>
  </si>
  <si>
    <t>RAC</t>
  </si>
  <si>
    <t>Bắc Sơn, Nam Sơn, Hồng Kỳ</t>
  </si>
  <si>
    <t>QĐ 1627/QĐ-UBND ngày 25/03/2014 của UBND TP Hà Nội v/v phê duyệt bồi thường hỗ trợ về tái định cư theo quy hoạch; Văn bản số 4176/UBND-KH&amp;ĐT ngày 31/8/2020 của UBND thành phố Hà Nội</t>
  </si>
  <si>
    <t>Xây dựng nhà văn hóa tổ 5, phường Sơn Lộc</t>
  </si>
  <si>
    <t>UBND TX</t>
  </si>
  <si>
    <t>TX.Sơn Tây</t>
  </si>
  <si>
    <t>P.Sơn Lộc</t>
  </si>
  <si>
    <t>QĐ số 532/QĐ - UBND ngày 07/6/2018 của UBND TX V/v Phê duyệt Báo cáo kinh tế kỹ thuật;</t>
  </si>
  <si>
    <t>Xây dựng hạ tầng kỹ thuật khu đất đấu giá quyền sử đụng đất tại phường Viên Sơn</t>
  </si>
  <si>
    <t>P.Viên Sơn</t>
  </si>
  <si>
    <t>QĐ số 1366/QĐ - UBND ngày 31/10/2018 của UBNDTX V/v Phê duyệt Báo cáo nghiên cứu khả thi; QĐ số 859/QĐ - UBND ngày 13/8/2018 của UBNDTX phê duyệt đồ án quy hoạch. Giấy phép quy hoạch số 2043/GPQH ngày 11/4/2018 của Sở Quy hoạch - Kiến trúc; VB số 88/HĐND - TCKH  ngày 06/9/2017 của HDDNDTX Sơn Tây v/v phê duyệt chủ trương đầu tư dự án Xây dựng HTKT khu đấu giá QSD Đ tại P.Viên Sơn</t>
  </si>
  <si>
    <t>Xây dựng Trung tâm văn hóa xã Cổ Đông</t>
  </si>
  <si>
    <t>X.Cổ Đông</t>
  </si>
  <si>
    <t>QĐ số 1729/QĐ - UBND ngày 02/12/2019 của UBNDTX V/v Phê duyệt Thiết kế bản vẽ thi công và dự toán điều chỉnh; QĐ số 917/QĐ - UBND ngày 17/8/2018 của UBNDTX V/v Phê duyệt báo cáo kinh tế kỹ thuật.QĐ số 776/QĐ - UBND ngày 30/7/2018 của UBND TX Sơn Tây Phê duyệt BCKT- KT. QĐ số 1490/QĐ-UBND ngày 04/12/2017 của UBNDTX Sơn Tây về việc phê duyệt chủ trương đầu tư dự án.</t>
  </si>
  <si>
    <t>Cải tạo, nâng cấp kênh tiêu T1 đoạn qua địa bàn thị xã Sơn Tây.</t>
  </si>
  <si>
    <t>Ban QLDAĐTXD</t>
  </si>
  <si>
    <t>QĐ số 1607/QĐ - SNN ngày 29/8/2019 của Sở Nông nghiệp và PTNT V/v Phê duyệt thiết kế bản vẽ thi công, dự toán xây dựng; QĐ số 2036/QĐ - UBND ngày 15/5/2018 phê duyệt chủ trương đầu tư. CV số 6820/UBND - KH&amp;ĐT ngày 28/9/2015 của UBND TP Hà Nội</t>
  </si>
  <si>
    <t>Xây dựng HTKT khu đất ĐGQSDĐ khu đất xen kẹt TDP 2, phường Ngô Quyền.</t>
  </si>
  <si>
    <t>TTPT. Quỹ Đất</t>
  </si>
  <si>
    <t>P.Ngô Quyền</t>
  </si>
  <si>
    <t>QĐ số 1328/QĐ - UBND ngày 30/10/2018 của UBND TX V/v Phê duyệt Báo cáo KTKT; QĐ số 283/QĐ - UBND ngày 05/4/2018 của UBNDTX V/v Phê duyệt chủ trương đầu tư,KH số 46/KH-UBND ngày 23/1/2014 của UBND TX về các dự án đấu giá quyền sử dụng đất</t>
  </si>
  <si>
    <t>Xây dựng trung tâm văn hóa xã Kim Sơn, thị xã Sơn Tây</t>
  </si>
  <si>
    <t>X.Kim Sơn</t>
  </si>
  <si>
    <t>QĐ số 917/QĐ - UBND ngày 17/8/2018 của UBND TX V/v phê duyệt báo cáo kinh tế kỹ thuật QĐ số 278/QĐ - UBND ngày 04/04/2018 của UBNDTX V/v Phê duyệt chủ trương đầu tư. VB số 867/UBND - QLĐT ngày 28/6/2018 của UBND TX chấp thuận tổng mặt bằng và phương án kiến trúc sơ bộ.</t>
  </si>
  <si>
    <t>Nâng cấp cải tạo tuyến tỉnh lộ 418 đoạn KM 0 + KM 3 thị xã Sơn Tây</t>
  </si>
  <si>
    <t>X.Sơn Đông, X,Cổ Đông</t>
  </si>
  <si>
    <t xml:space="preserve">QĐ số 6009/QĐ - UBND ngày 31/10/2018 của UBND TP V/v Phê duyệt báo cáo nghiên cứu khả thi dự án nâng cấp, cải tạo thuyến tỉnh lộ 418 đoạn Km0 - Km3; VB số 487/HĐND - KTNS ngày 6/9/2018 của HĐND thành phố phê duyệt chủ trương đầu tư dự án. </t>
  </si>
  <si>
    <t>Xây dựng hạ tầng kỹ thuật khu đất đấu giá quyền sử đụng đất khu Làng Cũ xã Kim Sơn</t>
  </si>
  <si>
    <t>QĐ số 1206/QĐ - UBND ngày 26/9/2019 của UBND TX V/v Phê duyệt dự án đầu tư xây dựng công trình; QĐ số 1543/QĐ - UBND ngày 26/11/2018 của UBND TX V/v  phê duyệt chủ đầu tư; QĐ số 635/QĐ - UBND ngày 29/6/2018 của UBND TX phê duyệt quy hoạch chi tiết tỷ lệ 1/500.  QĐ 1726/QĐ-UBND ngày 17/9/2014 của UBNDTP Hà Nội v/v cho phép thực hiện chuẩn bị đầu tư dự án: QĐ phê duyệt NVQH số 921/QĐ-UBND ngày 01/9/2015 của UBNDTX v/v phê duyệt NVQH chi tiết tỷ lệ 1/500 thuộc dự án;VB số 6039/QHKT - P5 V/v tham gia ý kiến đồ án QH chi tiết tỷ lệ 1/500 khu ĐGQSDĐ tại khu Làng Cũ, xã Kim Sơn, thị xã Sơn Tây, Hà Nội</t>
  </si>
  <si>
    <t>Xây dựng HTKT khu đất ĐGQSDĐ khu Đồng Củ xã Sơn Đông</t>
  </si>
  <si>
    <t>X.Sơn Đông</t>
  </si>
  <si>
    <t>QĐ số 3096/STNMT - CCQLĐĐ ngày 11/4/2019 của Sở TN&amp;MT V/v hướng dẫn xác định ranh giới đất phục vụ công tác bồi thường hỗ trợ, TĐC GPMB; QĐ số 1309/QĐ - UBND ngày 26/10/2018 của UBND TX V/v phê duyệt đồ án QHCT (1/500); QĐ số 438/QĐ-UBND ngày 25/4/2019 V/v Phê duyệt dự án đầu tư xây dựng công trình; QĐ số 1485/QĐ - UBND ngày 13/11/2018 của UBND TX V/v phê duyệt chủ trương đầu tư;</t>
  </si>
  <si>
    <t>Xây dựng HTKT khu đất ĐGQSDĐ khu Dộc Vang, xã Đường Lâm</t>
  </si>
  <si>
    <t>X.Đường Lâm</t>
  </si>
  <si>
    <t>QĐ số 1381/QĐ - UBND ngày 18/10/2019 của UBND TX V/v Phê duyệt dự án đầu tư xây dựng công trình; QĐ số 241/QĐ - UBND ngày 21/3/2019 của UBND TX V/v Phê duyệt QHCTTMB TL: 1/500 DA; QĐ số 1486/QĐ - UBND ngày 13/11/2018 của UBND TX V/v Phê duyệt chủ trương đầu tư;  VB số 4433/STNMT - CCQLĐĐ ngày 20/5/2019 của Sở TN&amp;MT V/v Hướng dẫn xác định xác định ranh giới đất phục vụ công tác bồi thường, hỗ trợ, TĐC GPMB.</t>
  </si>
  <si>
    <t>Đường từ phố Quang Trung đi Đền và phường Trung Hưng</t>
  </si>
  <si>
    <t>P.Quang Trung; P.Trung Hưng; Sơn Lộc</t>
  </si>
  <si>
    <t>QĐ số 1966/QĐ - UBND ngày 31/12/2019 của UBND TX V/v Phê duyệt thiết kế bản vẽ thi công, dự toán xây dựng; QĐ số 1331/QĐ - UBND ngày 30/10/2018 của UBNDTX V/v Phê duyệt dự án đầu tư xây dựng; QĐ số 1776/QĐ - UBND ngày 21/12/2018 của UBNDTX V/v Phê duyệt điều chỉnh, bổ sung cơ cấu tổng mức đầu tư DA; QĐ số 930/QĐ - UBND ngày 07/8/2017 của UBNDTX phê duyệt chủ trương đầu tư</t>
  </si>
  <si>
    <t>Cụm công nghiệp Sơn Đông</t>
  </si>
  <si>
    <t>Công ty TNHH MTV Vinaconex Đầu tư</t>
  </si>
  <si>
    <t>Quyết định thành lập cụm số 2791/QĐ-UBND ngày 26/6/2020 của UBND Thành phố</t>
  </si>
  <si>
    <t xml:space="preserve">Nâng cấp tuyến đê Hữu Hồng kết hợp làm đường giao thông trên địa bàn thị xã Sơn Tây, thành phố Hà Nội. </t>
  </si>
  <si>
    <t>UBND thị xã Sơn Tây</t>
  </si>
  <si>
    <t>Lê Lợi, Đường Lâm, Phú Thịnh</t>
  </si>
  <si>
    <t>Quyết định số 1508/QĐ-UBND ngày 13/04/2020 của UBND thành phố Hà Nội quyết định cho phép chuẩn bị đầu tư dự án</t>
  </si>
  <si>
    <t>Xuân Sơn, Thanh Mỹ, Đường Lâm</t>
  </si>
  <si>
    <t>Quyết định số 1754/QĐ-UBND ngày 29/04/2020 của UBND thành phố Hà Nội quyết định cho phép chuẩn bị đầu tư dự án</t>
  </si>
  <si>
    <t>Cải tạo, nâng cấp đường, rãnh thoát nước tuyến đường từ tỉnh lộ 418 thôn Đại Quang qua cống Chương đi xã Cổ Đông và đường trục thôn Vạn An xã Sơn Đông</t>
  </si>
  <si>
    <t>Ban QLDA đầu tư xây dựng thị xã Sơn Tây</t>
  </si>
  <si>
    <t>Phụ lục 9 - Nghị quyết số 13/NQ-HĐND ngày 07/9/2020 của HĐND thị xã Sơn Tây  - Phê duyệt chủ trương đầu tư dự án</t>
  </si>
  <si>
    <t>Cải tạo nâng cấp đường từ ngã 5 cổng Ô đi Phù Sa, Viên Sơn</t>
  </si>
  <si>
    <t>Phụ lục 20 - Nghị quyết số 13/NQ-HĐND ngày 07/9/2020 của HĐND thị xã Sơn Tây  - Phê duyệt chủ trương đầu tư dự án</t>
  </si>
  <si>
    <t>Cải tạo, nâng cấp đường nối từ đường tránh QL32 đến tỉnh lộ 413 thuộc địa bàn thị xã Sơn Tây</t>
  </si>
  <si>
    <t>Viên Sơn</t>
  </si>
  <si>
    <t>Quyết định số 4384/QĐ-UBND ngày 29/9/2020 của UBND thành phố Hà Nội quyết định cho phép chuẩn bị đầu tư dự án</t>
  </si>
  <si>
    <t>Nhà văn hóa thôn Nhân Lý, xã Xuân Sơn</t>
  </si>
  <si>
    <t>UBND xã Xuân Sơn</t>
  </si>
  <si>
    <t>X.Xuân Sơn</t>
  </si>
  <si>
    <t>Nghị quyết số 13/NQ-HĐND ngày 07/9/2020 của HĐND thị xã, Về chủ trương đầu tư dự án. tại Phụ Lục 31</t>
  </si>
  <si>
    <t>UBND huyện Thạch Thất</t>
  </si>
  <si>
    <t>TT Liên Quan</t>
  </si>
  <si>
    <t>Trường Mầm non trung tâm Bình Phú A</t>
  </si>
  <si>
    <t>Bình Phú</t>
  </si>
  <si>
    <t>Quyết định số: 3872/QĐ-UBND ngày 26/10/2018 của UBND huyện Thạch Thất về việc phê duyệt dự án ĐTXD.</t>
  </si>
  <si>
    <t>Xây dựng mới trạm bơm tiêu Lại Thượng thay thế Nhiệm vụ trạm bơm tiêu Lại Thượng 1 và 2, huyện Thạch Thất</t>
  </si>
  <si>
    <t>Ban QLDA ĐTXD công trình NN &amp; PTNT TP Hà Nội</t>
  </si>
  <si>
    <t>Lại Thượng</t>
  </si>
  <si>
    <t>Quyết định số 6616/QĐ-UBND ngày 31/10/2013 của UBND Thành phố phê duyệt dự án đầu tư; QĐ 1620/QĐ-UBND ngày 3/4/2019 về việc phê duyệ dự án</t>
  </si>
  <si>
    <t>Đường từ trường trung học cơ sở Dị Nâu đi Hiệp Thuận</t>
  </si>
  <si>
    <t>Dị Nậu, Canh Nậu</t>
  </si>
  <si>
    <t>Quyết định số 4019/QĐ-UBND ngày 31/10/2018 của UBND huyện Thạch Thất về việc phê duyệt dự án ĐTXD công trình.</t>
  </si>
  <si>
    <t>Trường THCS Hữu Bằng</t>
  </si>
  <si>
    <t>Hữu Bằng</t>
  </si>
  <si>
    <t>Quyết định số: 3060/QĐ-UBND ngày 30/8/2018 của UBND huyện Thạch Thất về việc Phê duyệt dự án ĐTXD trường THCS Hữu Bằng</t>
  </si>
  <si>
    <t>Xây dựng HTKT khu đất đấu giá QSD đất tại khu Dãy dọc (X4) xã Tân Xã</t>
  </si>
  <si>
    <t>Tân Xã</t>
  </si>
  <si>
    <t>- Quyết định số 9236/QĐ-UBND ngày 28/12/2018 của UBND huyện Thạch Thất về việc  Báo cáo kinh tế kỹ thuật xây dựng HTKT khu đất đấu giá.</t>
  </si>
  <si>
    <t>Đường từ chùa Bảo Quang đi khu đấu giá Mả Cố xã Thạch Xá</t>
  </si>
  <si>
    <t>Thạch Xá</t>
  </si>
  <si>
    <t>Quyết định số: 3999/QĐ-UBND ngày 30/10/2018 của UBND huyện Thạch Thất về việc phê duyệt báo cáo kinh tế kỹ thuật</t>
  </si>
  <si>
    <t>Xây dựng, cải tạo nhà văn hóa thôn xã Canh Nậu (xây mới thôn 8,10; cải tạo 3-4-5, 7)</t>
  </si>
  <si>
    <t>Canh Nậu</t>
  </si>
  <si>
    <t>Quyết định số: 3934/QĐ-UBND ngày 30/10/2018 của UBND huyện Thạch Thất về việc phê duyệt báo cáo kinh tế kỹ thuật.</t>
  </si>
  <si>
    <t>Cầu Cần Kiệm</t>
  </si>
  <si>
    <t>Cần Kiệm</t>
  </si>
  <si>
    <t>Quyết định số: 3995/QĐ-UBND ngày 30/10/2018 về việc phê duyệt dự án ĐTXD công trình</t>
  </si>
  <si>
    <t>Xây dựng HTKT khu đất đấu giá Đồng Thông - Đồng bán xã Chàng Sơn</t>
  </si>
  <si>
    <t>Chàng Sơn</t>
  </si>
  <si>
    <t>Quyết định số 4007/QĐ-UBND ngày 31/10/2018 của UBND huyện về việc phê duyệt dự án đầu tư xây dựng công trình</t>
  </si>
  <si>
    <t>Xây dựng HTKT khu đấu giá QSD đất tại khu trung tâm xã Hương Ngải</t>
  </si>
  <si>
    <t>TT PT Quỹ đất</t>
  </si>
  <si>
    <t>Hương Ngải</t>
  </si>
  <si>
    <t>4261/QĐ-UBND ngày 28/10/2019 của UBND huyện Thạch Thất về việc Quyết định Phê duyệt dự án đầu tư xây dựng công trình: Xây dựng HTKT khu đấu giá QSD đất tại khu trung tâm xã Hương Ngải - huyện Thạch Thất</t>
  </si>
  <si>
    <t>Cải tạo, nâng cấp đường từ tỉnh lộ 419 vào sân vật xã Phùng Xá</t>
  </si>
  <si>
    <t>BQL dự án ĐTXD huyện</t>
  </si>
  <si>
    <t>Phùng Xá</t>
  </si>
  <si>
    <t>Quyết định 4304/QĐ-UBND ngày 29/10/2019 của UBND huyện Thạch Thất về việc Phê duyệt báo cáo kinh tế kỹ thuật</t>
  </si>
  <si>
    <t>Trường mầm non Tân Xã</t>
  </si>
  <si>
    <t>Quyết định 4276/QĐ-UBND ngày 29/10/2019 của UBND huyện về việc Phê duyệt dự án đầu tư xây dựng</t>
  </si>
  <si>
    <t xml:space="preserve">Dự án đường Láng Hòa Lạc - Hòa Bình (BOT) (phần bổ sung) </t>
  </si>
  <si>
    <t>Tổng công ty 36</t>
  </si>
  <si>
    <t>Yên Trung</t>
  </si>
  <si>
    <t xml:space="preserve">Căn cứ Quyết định số 3189/QĐ-BGTVT ngày 07/9/2015 của Bộ Giao thông vận tải về việc điều chỉnh bổ sung một số nội dung của Quyết định số 1393/QĐ-BGTVT ngày 16/4/2014 của Bộ trưởng Bộ GTVT về việc phê duyệt dự án đầu tư xây dựng đường Hoà Lạc - Hoà Bình và cải tạo, nâng cấp QL6 đoạn Xuân Mai - Hoà Bình theo hình thức BOT. </t>
  </si>
  <si>
    <t>Xây dựng mới Trạm 110KV Thạch Thất 2 và nhánh rẽ</t>
  </si>
  <si>
    <t>Phú Kim</t>
  </si>
  <si>
    <t>Quyết định số 4720/QĐ-BCT ngày 02/12/2016 của Bộ Công Thương v/v phê duyệt quy hoạch phát triển lưới điện TP Hà Nội giai đoạn 2016-2025</t>
  </si>
  <si>
    <t>Cụm công nghiệp làng nghề Dị Nậu</t>
  </si>
  <si>
    <t>Cty CP Hoàng Hưng Tiến</t>
  </si>
  <si>
    <t>Dị Nậu</t>
  </si>
  <si>
    <t>Quyết định số 2025/QĐ-UBND ngày 23/4/2019 của UBND thành phố Hà Nội về việc thành lập Cụm Công nghiệp làng nghề Dị Nậu, huyện Thạch Thất</t>
  </si>
  <si>
    <t>Cụm công nghiệp làng nghề Chàng Sơn -giai đoạn 2</t>
  </si>
  <si>
    <t>Quyết định số 2026/QĐ-UBND ngày 23/4/2019 của UBND thành phố Hà Nội về việc thành lập Cụm Công nghiệp làng nghề Chàng Sơn - Giai đoạn 2, huyện Thạch Thất</t>
  </si>
  <si>
    <t>Xử lý sạt trượt mái ta ly dương đoạn Km11+480 - Km11+780 đường Hòa Lạc - Hòa Bình</t>
  </si>
  <si>
    <t>Cty TNHH BOT Quốc lộ 6 - Hòa Lạc - Hòa Bình</t>
  </si>
  <si>
    <t>Thông báo số 504/TB-BGTVT ngày 02/10/2018 của Bộ Giao thông Vân tải về việc Kết luận của Thứ trưởng Nguyễn Văn Công tại buổi họp kiểm điểm tiến độ dự án.</t>
  </si>
  <si>
    <t>Xây dựng nhà văn hóa thôn xã Đồng Trúc (Xây mới khu Đồng Táng và Khu Ba; Cải tạo các khu Đồng Kho, Hòa Bình, Chầm Muộn, Trúc Voi và Chiến Thắng)</t>
  </si>
  <si>
    <t>Ban Quản lý dự án ĐTXD huyện</t>
  </si>
  <si>
    <t>Đồng Trúc</t>
  </si>
  <si>
    <t>Quyết định số 1385/QĐ-UBND ngày 25/4/2019 của UBND huyện Thạch Thất về việc phê duyệt điều chỉnh báo cáo kinh tế kỹ thuật.</t>
  </si>
  <si>
    <t>Đường H14: Đoạn từ Cụm công nghiệp xã Bình Phú - Cầu Phú Lễ xã Cần Kiệm (Tuyến số 39 cũ)</t>
  </si>
  <si>
    <t>Bình Phú, Cần Kiệm</t>
  </si>
  <si>
    <t>Quyết định số 3938/QĐ-UBND ngày 18/10/2019 của UBND huyện Thạch Thất về việc phê duyệt dự án đầu tư xây dựng.</t>
  </si>
  <si>
    <t>Cụm công nghiệp Hữu Bằng</t>
  </si>
  <si>
    <t>Công ty cổ phần Đầu tư và tư vấn xây dựng Trường An</t>
  </si>
  <si>
    <t>Quyết định thành lập cụm số 2795/QĐ-UBND ngày 26/6/2020 của UBND Thành phố</t>
  </si>
  <si>
    <t>Cụm công nghiệp Bình Phú 1 - GĐ2</t>
  </si>
  <si>
    <t>Công ty TNHH Xây dựng Giao thông 289</t>
  </si>
  <si>
    <t>Quyết định thành lập cụm số 2793/QĐ-UBND ngày 26/6/2020 của UBND Thành phố</t>
  </si>
  <si>
    <t>Kè ao thuyền xã Canh Nậu</t>
  </si>
  <si>
    <t>Ban QLDA huyện</t>
  </si>
  <si>
    <t>Xã Canh Nậu</t>
  </si>
  <si>
    <t>Nghị Quyết số 07/NQ-HĐND ngày 25/6/2020 của HĐND huyện Thạch Thất</t>
  </si>
  <si>
    <t>Cải tạo ao đầu làng thôn 4 xã Hương Ngải</t>
  </si>
  <si>
    <t>Xã Hương Ngải</t>
  </si>
  <si>
    <t>Nạo vét, kè ao khu trung tâm xã Dị Nậu</t>
  </si>
  <si>
    <t>Xã Dị Nậu</t>
  </si>
  <si>
    <t>Nạo vét, kè ao Huấn xã Chàng Sơn</t>
  </si>
  <si>
    <t>Xã Chàng Sơn</t>
  </si>
  <si>
    <t>Nạo vét, kè ao Giang, ao Đình Trúc Động, ao Đình Đồng Táng xã Đồng Trúc</t>
  </si>
  <si>
    <t>Xã Đồng Trúc</t>
  </si>
  <si>
    <t>Nạo vét, kè ao làng, ao xóm Từa  thôn Cẩm Bào, ao Đình Yên Lỗ xã Cẩm Yên</t>
  </si>
  <si>
    <t>Xã Cảm Yên</t>
  </si>
  <si>
    <t>Cải tạo, kè ao Đìa Tắm, Đụn Dương, xóm Chốn thị Trấn Liên Quan</t>
  </si>
  <si>
    <t>Thị Trấn Liên Quan</t>
  </si>
  <si>
    <t>Kè, nạo vét ao Cửa Chùa, ao Đình Yên, ao Muống, ao Đồng Sống,ao Cá, ao Quán Hồ xã Thạch Xá</t>
  </si>
  <si>
    <t>Xã Thạch Xá</t>
  </si>
  <si>
    <t>Nạo vét, kè ao Vối thôn Thúy Lai, ao Đình thôn Bách Kim xã Phú Kim</t>
  </si>
  <si>
    <t>Xã Phú Kim</t>
  </si>
  <si>
    <t>Đường giao thông, thoát nước từ 446 đi thôn Chùa 2 xã Tiến Xuân</t>
  </si>
  <si>
    <t>Xã Tiến Xuân</t>
  </si>
  <si>
    <t>Đường GT, thoát nước thôn Hòa Lạc, thôn Linh Sơn, thôn Sen Trì xã Bình Yên</t>
  </si>
  <si>
    <t>Xã Bình Yên</t>
  </si>
  <si>
    <t>Cải tạo, nâng cấp mở rộng nghĩ trang nhân dân xã Hương Ngải</t>
  </si>
  <si>
    <t>Xây dựng cầu Gấu xã Lại Thượng</t>
  </si>
  <si>
    <t>Xã Lại Thượng</t>
  </si>
  <si>
    <t>Xây dựng cầu Phú Kim xã Phú Kim</t>
  </si>
  <si>
    <t>Đường giao thông nông thôn xã Đồng Trúc (đoạn đồi Phe đi ao Đìa Hoi; Đồng Kho - gốc Gạo - Đình Đồng Táng)</t>
  </si>
  <si>
    <t>Xây mới 12 phòng học, 2 bộ môn, hiệu bộ sân vườn, phụ trợ trường Mầm non Tiến Xuân (điểm thôn Chùa)</t>
  </si>
  <si>
    <t>xã Tiến Xuân</t>
  </si>
  <si>
    <t>Xây mới 24 phòng học, phòng bộ môn. hiệu bộ, bếp, sân vườn, phụ trợ trường Mầm non Chàng Sơn</t>
  </si>
  <si>
    <t>xã Chàng Sơn</t>
  </si>
  <si>
    <t>Nghị quyết 07/NQ-HĐND ngày 25/6/2020 của HĐND huyện Thạch Thất</t>
  </si>
  <si>
    <t>Xây mới 20 phòng học, phòng bộ môn. hiệu bộ, bếp, sân vườn, phụ trợ trường Mầm non Phú Kim</t>
  </si>
  <si>
    <t>xã Phú Kim</t>
  </si>
  <si>
    <t>Xây dựng mới 16 phòng học, 5 phòng bộ môn. hiệu bộ,khu thể chất, sân vườn, phụ trợ trường Tiểu học Phùng Xá</t>
  </si>
  <si>
    <t>xã Phùng Xá</t>
  </si>
  <si>
    <t>Xây dựng mới 25 phòng học, phòng bộ môn, hiệu bộ, khu thể chất, bếp, sân vườn, phụ trợ trường Tiểu học Minh Hà B</t>
  </si>
  <si>
    <t>xã Canh Nậu</t>
  </si>
  <si>
    <t>Xây dựng mới 16 phòng học, 6 phòng bộ môn, hiệu bộ, khu thể chất, sân vườn, phụ trợ trường THCS Đồng Trúc</t>
  </si>
  <si>
    <t>xã Đồng Trúc</t>
  </si>
  <si>
    <t>Xây dựng cổng, tường bao, cải tạo khuôn viên đền thờ Liệt sỹ huyện</t>
  </si>
  <si>
    <t>Xây dựng nhà văn hóa thôn Luồng xã Yên Trung, thôn Đồng Dâu xã Tiến Xuân</t>
  </si>
  <si>
    <t>xã Yên Trung, xã Tiến Xuân</t>
  </si>
  <si>
    <t>Nghị quyết 06/NQ-HĐND ngày 25/6/2020 của HĐND huyện Thạch Thất</t>
  </si>
  <si>
    <t>Xây dựng sân thể thao xã Dị Nậu</t>
  </si>
  <si>
    <t>Xây dựng nhà văn hóa thôn 3B xã Canh Nậu, thôn Phú Thụ xã Lại Thượng</t>
  </si>
  <si>
    <t>Canh Nậu, Lại Thượng</t>
  </si>
  <si>
    <t>Xây dựng nhà văn hóa thôn Bách Kim, Nội thôn xã Phú Kim</t>
  </si>
  <si>
    <t>Xây dựng nhà văn hóa thôn Bình Xá, thôn Cuối Chùa xã Bình Phú</t>
  </si>
  <si>
    <t>Đường từ khu Mả Cố - THCS Bình Phú</t>
  </si>
  <si>
    <t>Xã Bình Phú</t>
  </si>
  <si>
    <t>Cải tạo, nâng cấp đường dân sinh từ khu đấu giá trung tâm đi trường mầm non trung tâm xã Hương Ngải</t>
  </si>
  <si>
    <t>Nâng cấp, mở rộng đường ĐH.11 (Đoạn ĐH.06 đi cầu Cao Thiên) xã Cần Kiệm.</t>
  </si>
  <si>
    <t>Xã Cần Kiệm</t>
  </si>
  <si>
    <t>Xây dựng mới đường ĐH11 (đoạn từ ĐH10 Tân Xã đi 420 Bình Yên)</t>
  </si>
  <si>
    <t>Xã Tân Xã</t>
  </si>
  <si>
    <t>Xây dựng,mở rộng trạm y tế xã Cẩm Yên</t>
  </si>
  <si>
    <t>Cẩm Yên</t>
  </si>
  <si>
    <t>Đường giao thông từ thôn 3 xã Canh Nậu đi xã Dị Nậu</t>
  </si>
  <si>
    <t>Canh Nậu, Dị Nậu</t>
  </si>
  <si>
    <t>Xây dựng mới trạm biến áp 220/110kv Hòa Lạc và phần nối cấp 110/220KV</t>
  </si>
  <si>
    <t>Tổng công ty điện lực Hà Nội (BQL DA lưới điện Hà Nội)</t>
  </si>
  <si>
    <t>Quyết định số 4465/QĐ-BTC ngày 03/12/2018; 1205/UBND-KT ngày 08/7/2020 của UBND huyện Thạch Thất</t>
  </si>
  <si>
    <t>Xây dựng HTKT khu đấu giá QSD đất khu Gốc Quéo 1, thôn Ngọc Đình, xã Hồng Dương, huyện Thanh Oai</t>
  </si>
  <si>
    <t xml:space="preserve">Quyết định số 1875/QĐ-UBND ngày 8/8/2017 của UBND huyện Thanh Oai phê duyệt chủ trương đầu tư; Quyết định số 1134/QĐ-UBND ngày 09/7/2020 của UBND huyện phê duyệt điều chỉnh quy mô và cơ cấu tổng mức đầu tư </t>
  </si>
  <si>
    <t>Xây dựng HTKT khu đấu giá QSD đất khu Gốc Quéo 2, thôn Ngọc Đình, xã Hồng Dương, huyện Thanh Oai</t>
  </si>
  <si>
    <t xml:space="preserve">Quyết định số 1876/QĐ-UBND ngày 8/8/2017 của UBND huyện Thanh Oai phê duyệt chủ trương đầu tư; Quyết định số 1133/QĐ-UBND ngày 09/7/2020 của UBND huyện phê duyệt điều chỉnh quy mô và cơ cấu tổng mức đầu tư </t>
  </si>
  <si>
    <t>Đường Xuân Dương-Cao Dương-Hồng Dương-Liên Châu (Giai đoạn 1)</t>
  </si>
  <si>
    <t>Hồng Dương, Cao Dương</t>
  </si>
  <si>
    <t>Quyết định số 62/QĐ-UBND ngày 18/6/2018 của HĐND huyện Thanh Oai về việc phê duyệt chủ trương đầu tư; Quyết định số 1899/QĐ-UBND ngày 06/8/2019 của UBND huyện Thanh Oai về việc phê duyệt thiết kế bản vẽ thi công</t>
  </si>
  <si>
    <t>Xây dựng mới trạm biến áp 110kV Hồng Dương và nhánh rẽ</t>
  </si>
  <si>
    <t>Công văn số 1215/UBND-KT ngày 14/8/2017 của UBND huyện Thanh Oai</t>
  </si>
  <si>
    <t>Xây dựng tuyến đường dây 110kV Thường Tín - Thanh Oai</t>
  </si>
  <si>
    <t>Công văn số 1407/UBND-KT ngày 15/9/2017 của UBND huyện Thanh Oai</t>
  </si>
  <si>
    <t>Trạm biến áp 110kV Chương Mỹ và Đường dây 110kV Thanh Oai -Chương Mỹ</t>
  </si>
  <si>
    <t>Quyết định số 751/QĐ-UBND ngày 18/4/2017 của UBND huyện Thanh Oai</t>
  </si>
  <si>
    <t>Dự án xây dựng Cầu Chiếc</t>
  </si>
  <si>
    <t>Ban QLDA DDTXAD công trình giao thông TP Hà Nội</t>
  </si>
  <si>
    <t>Hiền Giang</t>
  </si>
  <si>
    <t>Quyết định số 6341/QĐ-UBND ngày 18/11/2016 của UBND thành phố Hà Nội về việc phê duyệt dự án: Đầu tư xây dụng Cầu Chiếc Km 8+255 đường tỉnh lộ 427 huyện Thường Tín, thành phố Hà Nội. 
Quyết định số 1567/QĐ-UBND ngày 16/4/2020 của UBND TP phê duyệt điều chỉnh thời gian thực hiện dự án;
VB số 4856/STNMT-CCQLĐĐ ngày 19/06/2018 của Sở TNMT hướng dẫn xác định ranh giới</t>
  </si>
  <si>
    <t>Đường Lê Công Hành</t>
  </si>
  <si>
    <t>Văn Bình</t>
  </si>
  <si>
    <t>Đường Nguyễn Thị Tuyết</t>
  </si>
  <si>
    <t>Văn Phú</t>
  </si>
  <si>
    <t>Viện kiểm sát nhân dân huyện Thường Tín</t>
  </si>
  <si>
    <t>Ban QLDA đầu tư xây dựng CT dân dụng và CN TP Hà Nội</t>
  </si>
  <si>
    <t>Nhà văn hóa thôn Lộc Dư</t>
  </si>
  <si>
    <t>UBND xã Nguyễn Trãi</t>
  </si>
  <si>
    <t>Nguyễn Trãi</t>
  </si>
  <si>
    <t>Quyết định số 2310/QĐ-UBND ngày 21/8/2018 của UBND huyện Thưòng Tín về phê duyệt chủ trương đầu tư xây dựng NVH thôn Lộc Dư</t>
  </si>
  <si>
    <t>Đấu giá quyền sử dụng đất ở tại vị trí xã Vạn Điểm, huyện Thường Tín, thành phố Hà Nội</t>
  </si>
  <si>
    <t>UBND huyện Thường Tín</t>
  </si>
  <si>
    <t>Vạn Điểm</t>
  </si>
  <si>
    <t xml:space="preserve">Quyết định số 3674/QĐ-UBND ngày 19/7/2018 của UBND TP Hà Nội về quy hoạch chi tiết khu đấu giá xã Vạn Điểm, tỷ lệ 1/500.
- Quyết định số 1620/QĐ-UBND ngày 13/5/2019 của UBND huyện Thường Tín về việc phê duyệt chủ trương đầu tư dự án: Xây dựng hạ tầng kỹ thuật khu đất đấu giá xã Vạn Điểm, huyện Thường Tín, TP. Hà Nội.
- Bản định vị mốc giải phóng mặt bằng theo văn bản số 6078/STNMT-CCQLĐĐ ngày 03/7/2019.  </t>
  </si>
  <si>
    <t>Xây dựng Đường Nguyễn Vĩnh Tích</t>
  </si>
  <si>
    <t xml:space="preserve"> Đường liên xã Lê Lợi - Tô Hiệu </t>
  </si>
  <si>
    <t>Lê Lợi -  Tô Hiệu</t>
  </si>
  <si>
    <t>QĐ phê duyệt BC KTKT số 3519/QĐ-UBND ngày 10/10/2018 của UBND huyện Thường Tín</t>
  </si>
  <si>
    <t xml:space="preserve"> Đường trục xã Thư Phú (đoạn từ TL.427 đi Thư Dương - Phú Mỹ) </t>
  </si>
  <si>
    <t>Thư Phú</t>
  </si>
  <si>
    <t>QĐ phê duyệt BC KTKT 3529/QD-UBND ngày 11/10/2018  của UBND huyện Thường Tín</t>
  </si>
  <si>
    <t xml:space="preserve"> Đường liên xã Thống Nhất - Lê Lợi </t>
  </si>
  <si>
    <t xml:space="preserve"> Lê Lợi - Thống Nhất</t>
  </si>
  <si>
    <t>Quyết định BC KTKT số 3522/QĐ-UBND ngày 10/10/2018 của UBND huyện Thường Tín</t>
  </si>
  <si>
    <t>Đường giao thông liên xã Một Thượng - Dũng Tiến - Nghiêm Xuyên, huyện Thường Tín</t>
  </si>
  <si>
    <t>Thắng Lợi; Dũng Tiến; Nghiêm Xuyên</t>
  </si>
  <si>
    <t>Quyết định phê duyệt dự án số 3723/QĐ-UBND ngày 24/10/2018 của UBND huyện Thường Tín</t>
  </si>
  <si>
    <t>Cải tạo nâng cấp đường liên xã Nhị Khê - Khánh Hà (Đoạn Cầu Vân - Cầu Đen)</t>
  </si>
  <si>
    <t>Nhị Khê - Khánh Hà</t>
  </si>
  <si>
    <t>Quyết định phê duyệt dự án số 3501/QĐ-UBND ngày 09/10/2018 của UBND huyện Thường Tín; Quyết định phê duyệt TK BVTC - dự toán số 5169/QĐ-UBND ngày 28/12/2018 của UBND huyện Thường Tín</t>
  </si>
  <si>
    <t>Đường liên xã Nguyễn Trãi - Tân Minh</t>
  </si>
  <si>
    <t>Nguyễn Trãi - Tân Minh</t>
  </si>
  <si>
    <t>Văn bản số 16b/HĐND ngày 17/3/2018 của HĐND huyện Thường Tín về phê duyệt chủ trương đầu tư; Quyết định phê duyệt dự án 3530 ngày 11/10/2018 của UBND huyện Thường Tín</t>
  </si>
  <si>
    <t>Đường trục phía Đông xã Thắng Lợi (GĐ2)</t>
  </si>
  <si>
    <t>Thắng Lợi</t>
  </si>
  <si>
    <t>Quyết định phê duyệt BC KTKT số 3804/QĐ-UBND ngày 30/10/2018 của UBND huyện Thường Tín</t>
  </si>
  <si>
    <t>Đường trục xã Quất Động (đoạn từ thôn Đô Quan đi thôn Nguyên Bì)</t>
  </si>
  <si>
    <t>Quất Động</t>
  </si>
  <si>
    <t>QĐ phê duyệt BC KTKT số 3685/QĐ-UBND ngày 03/8/2018 của UBND huyện Thường Tín</t>
  </si>
  <si>
    <t>Mở rộng Trường tiểu học xã Tiền Phong</t>
  </si>
  <si>
    <t>Tiền Phong</t>
  </si>
  <si>
    <t>Quyết định phê duyệt BC KTKT số 735/QĐ-UBND ngày 31/3/2018 của UBND huyện Thường Tín</t>
  </si>
  <si>
    <t>Trường Tiểu học Thắng Lợi</t>
  </si>
  <si>
    <t xml:space="preserve"> Thắng Lợi</t>
  </si>
  <si>
    <t>Nghị Quyết 19/NQ-HĐND ngày 15/12/2017 của HĐND huyện; Quyết định phê duyệt CTĐT 2919/QĐ-UBND ngày 05/10/2018 của UBND huyện Thường Tín; Quyết định phê duyệt dự án 3803/QĐ-UBND ngày 30/10/2018 của UBND huyện Thường Tín</t>
  </si>
  <si>
    <t>Trường mầm non TT xã Tiền Phong</t>
  </si>
  <si>
    <t>Quyết định phê duyệt dự án số 3725/QĐ-UBND ngày 24/10/2018 của UBND huyện Thường Tín</t>
  </si>
  <si>
    <t>Mở rộng QL1A đoạn từ Km 189 đến Km 194 (GĐ1)</t>
  </si>
  <si>
    <t>Duyên Thái, Nhị Khê, Văn Bình, TT Thường Tín, Hà Hồi</t>
  </si>
  <si>
    <t>Quyết định báo cáo nghiên cứu khả thi số 1503/QĐ-UBND ngày 29/3/2019 của UBND TP Hà Nội
VB số 7388/STNMT-CCQLĐĐ ngày 09/08/2019 của STNMT hướng dẫn xác định ranh giới</t>
  </si>
  <si>
    <t>Tuyến đường liên xã Hồng Vân - Tự Nhiên - Chương Dương</t>
  </si>
  <si>
    <t>Hồng Vân</t>
  </si>
  <si>
    <t>Quyết định số 3817/QĐ-UBND ngày 30/10/2018 của UBND huyện Thường Tín về phê duyệt Dự án; Quyết định số 2032/QĐ-UBND ngày 24/4/2019 của UBND TP Hà Nội về việc điều chỉnh giao bổ sung kế hoạch đầu tư vốn ngân sách TP năm 2019.</t>
  </si>
  <si>
    <t>Khu trung tâm trường Mầm non Hòa Bình</t>
  </si>
  <si>
    <t>Hòa Bình</t>
  </si>
  <si>
    <t>Công văn số 52/HĐND ngày 27/10/2017 của HĐND huyện Thường Tín về việc phê duyệt CTĐT dự án; Quyết định phê duyệt dự án số 3575/QĐ-UBND ngày 24/9/2019 của UBND huyện Thường Tín; Văn bản số 8918/STNMT-CCQLĐĐ ngày 26/9/2019 của Sở TNMT về việc hướng dẫn xác định ranh giới thu hồi đất phục vụ công tác GPMB.</t>
  </si>
  <si>
    <t>Trụ sở UBND xã Hồng Vân</t>
  </si>
  <si>
    <t>Quyết định số 4213/QĐ-UBND ngày 13/10/2019 của UBND huyện Thường Tín về phê duyệt BCKTKT Dự án
Quyết định số 5516/QĐ-UBND ngày 20/10/2015 của UBND thành phố Hà Nội về việc phê duyệt quy hoạch chung xây dựng huyện Thường Tín, thành phố Hà Nội đến năm 2030, tỷ lệ 1/10.000; 
Thông báo Kết luận của BTV Huyện ủy số 919 -TB/HU ngày 17/01/2019 về Đề án xây dựng nông thôn mới nâng cao giai đoạn 2015 – 2020 và xây dựng nông thôn mới kiểu mẩu giai đoạn 2021 – 2025 xã Hồng Vân;</t>
  </si>
  <si>
    <t>Xây dựng HTKT và dải cây xanh cách ly giữa trường THPT Thường Tín với hệ thống đường giao thông huyện Thường Tín</t>
  </si>
  <si>
    <t>Đấu giá quyền sử dụng đất ở tại vị trí X6 khu đồng Mau Dưới thôn Thụy Ứng xã Hòa Bình, huyện Thường Tín, thành phố Hà Nội</t>
  </si>
  <si>
    <t>Dự án cải tạo chỉnh trang đường Tỉnh lộ 427, đoạn từ QL21B đến nút giao Khê Hồi (Đường cao tốc Pháp Vân - Cầu Giẽ) trên địa bàn huyện Thường Tín</t>
  </si>
  <si>
    <t>Hà Hồi</t>
  </si>
  <si>
    <t>Nghị quyết số 15/NQ-HĐND ngày 04/12/2017 của HĐND thành phố Hà Nội về việc hoàn thiện kế họach đầu tư công trung hạn và điều chỉnh trọng điểm giai đoạn 2016-2020 của thành phố Hà Nội. 
Quyết định số 5951/QĐ-UBND ngày  31/10/2018 của UBND thành phố Hà Nội về việc phê duyệt báo cáo nghiên cứu khả thi dự án. 
VB số 2039/STNMT-CCQLĐĐ ngày  18/03/2019 của STNMT hướng dẫn cắm mốc</t>
  </si>
  <si>
    <t>Trường mầm non trung tâm xã Nguyễn Trãi</t>
  </si>
  <si>
    <t>Quyết định số 2362/QĐ-UBND ngày 27/8/2018 của UBND huyện Thưòng Tín về phê duyệt chủ trương đầu tư dự án Trường mầm non trung tâm xã Nguyễn Trãi; Quyết định số 3757/QĐ-UBND ngày 29/10/2018 của UBND huyện Thưòng Tín về phê duyệt báo cáo KTKT Trường mầm non trung tâm xã Nguyễn Trãi;
VB số 4576/STNMT-CCQLĐĐ ngày 23/5/2019 của STNMT hướng dẫn cắm mốc</t>
  </si>
  <si>
    <t>Trường MN chất lượng cao TT Thường Tín</t>
  </si>
  <si>
    <t>Văn bản phê duyệt CTĐT số 53/HĐND ngày 27/10/2017; Quyết định số 5518/QĐ-UBND ngày 15/10/2018 của UBND thành phố Hà Nội về việc phê duyệt Đồ án quy hoạch chi tiết Trung tâm thị trấn Thường Tín, tỷ lệ 1/500; Quyết định phê duyệt dự án số 3722/QĐ-UBND ngày 24/10/2018 của UBND huyện Thường Tín;
VB số 8289/STNMT-CCQLĐĐ ngày 05/9/2019 của STNMT hướng dẫn cắm mốc</t>
  </si>
  <si>
    <t>Trường THCS Hòa Bình</t>
  </si>
  <si>
    <t>Quyết định số 3517/QĐ-UBND ngày 10/10/2018 của UBND huyện Thường Tín về phê duyệt BCKTKT xây dựng công trình trường THCS xã Hòa Bình;
VB số 8013/STNMT-CCQLĐĐ ngày 27/8/2019 của STNMT hướng dẫn cắm mốc</t>
  </si>
  <si>
    <t>Xây dựng Trường THPT Thường Tín</t>
  </si>
  <si>
    <t>Văn bản số 6906/UBND-KGVX ngày 01/12/2016 của UBND thành phố Hà Nội về việc giao UBND huyện Thường Tín lập báo cáo đề xuất chủ trương đầu tư Dự án xây Trường THPT Thường Tín, huyện Thường Tín ở vị trí mới. Quyết định số 5976/QĐ-UBND ngày  31/10/2018 của UBND thành phố Hà Nội về việc phê duyệt báo cáo nghiên cứu khả thi dự án; 
VB số 10068/STNMT-CCQLĐĐ ngày 30/11/2018 của STNMT hướng dẫn xác định ranh giới</t>
  </si>
  <si>
    <t>Trụ sở phòng Tài chính Kế hoạch</t>
  </si>
  <si>
    <t>Trụ sở Đảng ủy HĐND - UBND thị trấn Thường Tín</t>
  </si>
  <si>
    <t xml:space="preserve">Dự án xây dựng công trình: Cây xanh, vườn hoa  Phố Vồi  </t>
  </si>
  <si>
    <t>UBND thị trấn Thường Tín</t>
  </si>
  <si>
    <t>TT. Thường Tín</t>
  </si>
  <si>
    <t>Nhà văn hóa thôn Mai Sao</t>
  </si>
  <si>
    <t>Vườn hoa, công viên Tiểu khu Phố Ga, Tiểu khu Nguyễn Du</t>
  </si>
  <si>
    <t>Đường bao phía Nam thị trấn Thường Tín</t>
  </si>
  <si>
    <t>Đường Từ Giấy</t>
  </si>
  <si>
    <t>Trường THPT tại xã Văn Phú</t>
  </si>
  <si>
    <t>QĐ 6276/QĐ-UBND của UBND thành phố Hà Nội ngày 16/11/2018 về việc phê duyệt danh mục dự án sử dụng đất lựa chọn nhà đầu tư trên địa bàn thành phố Hà Nội</t>
  </si>
  <si>
    <t xml:space="preserve">Đô thị số 2: Dự án đấu giá QSD đất cả lô: OM01, OM02, 0M03, OM11, OM 15, CX 08, CCDDT07 và các tuyến đường liên quan tại  khu K2 thị trấn Thường Tín </t>
  </si>
  <si>
    <t>Văn Bình; Văn Phú</t>
  </si>
  <si>
    <t>Thông báo số 852TB/HU ngày 26/11/2018 của Ban Thường vụ Huyện ủy về việc thực hiện các dự án đấu giá ô lớn (đấu giá dự án) trên địa bàn huyện; Quyết định số 5518/QĐ ngày 15/10/2018 của UBND thành phố  về việc phê duyệt Quy hoạch chi tiết trung tâm thị trấn Thường Tín tỷ lệ 1/500;
Quyết định số 1766/QĐ-UBND ngày 20/5/2019 của UBND huyện Thường Tín về việc phê duyệt chủ trương đầu tư dự án
VB số 1057/STNMT-CCQLĐĐ ngày 14/02/2020 của STNMT hướng dẫn cắm mốc</t>
  </si>
  <si>
    <t xml:space="preserve">Đô thị số 6: Dự án  đấu giá QSD đất cả lô OM 09, đến OM 18, CX 06 đến CX 11 và các tuyến đường liên quan tại  khu K1 thị trấn Thường Tín </t>
  </si>
  <si>
    <t>Văn Phú</t>
  </si>
  <si>
    <t xml:space="preserve">Đô thị số 5: Dự án  đấu giá QSD đất cả lô OM 01, OM 02, OM04, OM05, OM06, OM 07, OM10, CX 01, CX 04, CX05, MN và các tuyến đường liên quan tại  khu K1, K2 thị trấn Thường Tín </t>
  </si>
  <si>
    <t>Đấu giá quyền sử dụng đất ở tại vị trí Dọc Quan xã Văn Bình, huyện Thường Tín, thành phố Hà Nội</t>
  </si>
  <si>
    <t>Quyết định số 2196/QĐ-UBND ngày 13/6/2019 của UBND huyện Thường Tín về việc phê duyệt chủ trương đầu tư dự án: Hạ tầng kỹ thuật khu đấu giá QSD đất ở vị trí Dọc Quan xã Văn Bình, huyện Thường Tín, thành phố Hà Nội;
- Quyết định số 3454/QĐ-UBND ngày 24/09/2019 của UBND huyện Thường Tín  phê duyệt tổng thể mặt bằng 1/500 của dự án;
Văn bản số 10253/STNMT-CCQLĐĐ ngày 01/11/2019 về Hướng dẫn ranh giới thu hồi đất phục vụ GPMB Dự án.</t>
  </si>
  <si>
    <t>Đường gom phía Đông đường cao tốc Pháp Vân - Cầu Giẽ</t>
  </si>
  <si>
    <t>Vạn Điểm; Minh Cường</t>
  </si>
  <si>
    <t>Bệnh viện đa khoa huyện Thường Tín</t>
  </si>
  <si>
    <t>Ban QLDA  đầu tư xây dựng công trình văn hóa - xã hội thành phố Hà Nội</t>
  </si>
  <si>
    <t>Quyết định số 4143/QĐ-UBND ngày 07/7/2017 của UBND Thành Phố Hà Nội về việc chấp thuận chủ trương đầu tư Nâng cấp bệnh viện đa khoa huyện Thường Tín;
Quyết định số 5518/QĐ ngày 15/10/2018 của UBND thành phố  về việc phê duyệt Quy hoạch chi tiết trung tâm thị trấn Thường Tín tỷ lệ 1/500
VB số 3297/STNMT-CCQLĐĐ ngày  18/04/2019 của STNMT hướng dẫn cắm mốc</t>
  </si>
  <si>
    <t>Xây dựng NVH thôn Kỳ Dương, NVH khu dân cư số 2</t>
  </si>
  <si>
    <t>QĐ số 4427/QĐ-UBND của Uỷ ban nhân dân huyện Thường Tín ngày 20/12/2017 Về việc Phê duyệt chủ trương đầu tư xây dựng DA;
Quyết định số 3859/QĐ-UBND ngày 31/10/2018 của UBND huyện Thường Tín phê duyệt Báo cáo kinh tế kỹ thuật xây dựng công trình
Quyết định số 1745/QĐ-UBND ngày 22/5/2020 của UBND huyện Thường Tín phê duyệt điều chỉnh</t>
  </si>
  <si>
    <t>Đấu giá quyền sử dụng đất ở tại vị trí đất bãi sau bến xe huyện Thường Tín</t>
  </si>
  <si>
    <t>Nhà điều hành sản xuất công ty điện lực Thường Tín</t>
  </si>
  <si>
    <t>Bản vẽ quy hoạch tổng mặt bằng tỷ lệ 1/500; Quyết định số 3976/QĐ-EVN HANOI ngày 28/9/2016 của Tổng công ty Điện lực TP Hà Nội về việc phê duyệt chủ trương đầu tư Công trình: Nhà điều hành sản xuất công ty Điện lực Thường Tín
VB số 11423/STNMT-CCQLĐĐ ngày 04/12/2019 của STNMT hướng dẫn cắm mốc</t>
  </si>
  <si>
    <t>Mở rộng đường Pháp Vân - Cầu Giẽ</t>
  </si>
  <si>
    <t>Công ty BOT Pháp Vân - Cầu Giẽ</t>
  </si>
  <si>
    <t>GCNĐT số 82/BKHĐT-GCNĐT ngày 29/9/2014 của Bộ kế hoạch đầu tư</t>
  </si>
  <si>
    <t>Đường dây 500 kV Tây Hà Nội - Thường Tín</t>
  </si>
  <si>
    <t>Ban Quản lý dự án các công trình Miền Bắc</t>
  </si>
  <si>
    <t>Tiền Phong, Tân Minh, Hòa Bình</t>
  </si>
  <si>
    <t xml:space="preserve">Quyêt định số 1049/QĐ-EVN ngày 22/10/2015 của Tập đoàn Điện lực Việt Nam về việc phê duyệt báo cáo nghiên cứu khả thi đầu tư xây dựng công trình Đường dây 500kV Tây Hà Nội Thường Tín </t>
  </si>
  <si>
    <t>Đường dây 500 KV Nho Quan - Thường Tín mạch 2</t>
  </si>
  <si>
    <t>Ban quản lý dự án các công trình điện miền Bắc</t>
  </si>
  <si>
    <t>QĐ 395/QĐ-EVN ngày 26/4/2016 của Tập đoàn Điện lực Việt Nam về việc phê duyệt báo cáo nghiên cứu khả thị đầu tư  xây dựng công trình đường dây 500/220kv Nho Quan- Phủ Lý- Thường Tín.</t>
  </si>
  <si>
    <t>Trạm biến áp 110KV Tô Hiệu đi Phú Xuyên và đường dây 110KV cấp điện</t>
  </si>
  <si>
    <t>Vạn Điểm, Tô Hiệu, Văn Tự, Minh Cường</t>
  </si>
  <si>
    <t>QĐ 4499/QĐ-EVNHANOI ngày 28/11/2014 của Tổng công ty Điện lực TP Hà Nội về việc phê duyệt dự án đầu tư xây dựng công trình" xây dựng mới trạm 110kv Phú Xuyên, đường dây 110kv cấp điện cho trạm biến áp"</t>
  </si>
  <si>
    <t>Đường dây 110 KV  từ TBA 500KV Thường Tín - TBA E1.34 Quất Động - TBA E10.4 Tía</t>
  </si>
  <si>
    <t>Ban quản lý
 dự án các công trình điện miền bắc</t>
  </si>
  <si>
    <t>Dũng Tiến; Nguyễn Trãi; Tô Hiệu; Tiền Phong; Thắng Lợi; Quất Động; Văn Phú</t>
  </si>
  <si>
    <t>Quyết định số 810/QĐ-BCT ngày 04/4/2019 của Bộ Công thương về việc phê duyệt BC nghiên cứu khả thi</t>
  </si>
  <si>
    <t>Xây dựng hệ thống xử lý nước thải tập trung tại cụm công nghiệp Vạn Điểm, huyện Thường Tín</t>
  </si>
  <si>
    <t>Ban quản lý dự án Đầu tư Xây dựng công trình Nông nghiệp và PTNT Hà Nội</t>
  </si>
  <si>
    <t>Quyết định số 7425/QĐ-UBND ngày 30/12/2019 của UBND thành phố Hà Nội về việc phê duyệt chủ trương đầu tư Dự án
VB số 6918/STNMT-CCQLĐĐ ngày 10/8/2020 của STNMT hướng dẫn xác định ranh giới</t>
  </si>
  <si>
    <t>Cụm công nghiệp Thắng Lợi</t>
  </si>
  <si>
    <t>Công ty CP bất động sản công nghiệp V-Park Thủ đô</t>
  </si>
  <si>
    <t>Quyết định số 2466/QĐ- UBND ngày 16/6/2020 của UBND Thành phố Hà Nội về thành lập cụm CN Thắng Lợi</t>
  </si>
  <si>
    <t>Cụm công nghiệp Tiền Phong - GĐ2</t>
  </si>
  <si>
    <t>Công ty CP ĐTPT hạ tầng và đô thị Hoàng Tín</t>
  </si>
  <si>
    <t>Quyết định số 2468/QĐ- UBND ngày 16/6/2020 của UBND Thành phố Hà Nội về thành lập cụm CN Tiền Phong giai đoạn 2</t>
  </si>
  <si>
    <t>Cụm công nghiệp Ninh Sở - GĐ2</t>
  </si>
  <si>
    <t>Công ty CP Confitech Tân Đạt</t>
  </si>
  <si>
    <t>Ninh Sở</t>
  </si>
  <si>
    <t>Quyết định số 2740/QĐ- UBND ngày 26/6/2020 của UBND Thành phố Hà Nội về thành lập cụm CN Ninh Sở giai đoạn 2</t>
  </si>
  <si>
    <t>Xây dựng HTKT khu đấu giá QSD đất ở xen kẹt tại vị trí X30, X31 thôn Duyên Trường, xã Duyên Thái, huyện Thường Tín, thành phố Hà Nội</t>
  </si>
  <si>
    <t>TT PTQĐ</t>
  </si>
  <si>
    <t>Duyên Thái</t>
  </si>
  <si>
    <t>Căn cứ Nghị quyết số  09/NQ-HĐND ngày 02/7/2020 của HĐND huyện Thường Tín về việc phê duyệt chủ trương đầu tư dự án trên địa bàn huyện Thường Tín;</t>
  </si>
  <si>
    <t>Xây dựng Trung tâm giáo dục nghề nghiệp - Giáo dục thường xuyên huyện Thường Tín ở vị trí mới</t>
  </si>
  <si>
    <t>Ban QLDA ĐTXD huyện Thường Tín</t>
  </si>
  <si>
    <t>Nghị quyết số 09/NQ-HĐND ngày 02/7/2020 của HĐND huyện Thường Tín về việc phê duyệt chủ trương đầu tư dự án trên địa bàn huyện Thường Tín</t>
  </si>
  <si>
    <t>Đường Lê Tông Quang, huyện Thường Tín</t>
  </si>
  <si>
    <t>Nghị quyết số 01/NQ-HĐND ngày 18/5/2020 của HĐND huyện Thường Tín</t>
  </si>
  <si>
    <t>Cải tạo, nâng cấp hệ thống thoát nước thải xã Văn Phú, huyện Thường Tín</t>
  </si>
  <si>
    <t>Nghị quyết số 23/NQ-HĐND ngày 03/9/2020 của HĐND huyện Thường Tín</t>
  </si>
  <si>
    <t>Xây dựng vườn hoa Quý Nương</t>
  </si>
  <si>
    <t>Trường mầm non Thư Phú</t>
  </si>
  <si>
    <t>Giao việc tại VB 294/UBND-TCKH ngày 26/3/2020 của UBND huyện Thường Tín về việc giao triển khai các bước thực hiện dầu tư một số dự án trên địa bàn huyện</t>
  </si>
  <si>
    <t>Trường tiểu học Văn Phú</t>
  </si>
  <si>
    <t>Trường tiểu học Văn Bình</t>
  </si>
  <si>
    <t>Đường Nguyễn Vĩnh Tích kéo dài nối sang xã Văn Phú</t>
  </si>
  <si>
    <t>Đường Đỗ Vạn (đoạn từ đường gom dân sinh đến đất nông nghiệp thôn Vạn Điểm), huyện Thường Tín, TP. Hà Nội</t>
  </si>
  <si>
    <t>Đường Đỗ Đặng (đoạn từ cống chui đường cao tốc đến thôn Đặng Xá), huyện Thường Tín, TP. Hà Nội</t>
  </si>
  <si>
    <t>Xây dựng Trường tiểu học Ninh Sở ở vị trí mới</t>
  </si>
  <si>
    <t>Ninh sở</t>
  </si>
  <si>
    <t>Trường mầm non Dũng Tiến ( GĐ 2)</t>
  </si>
  <si>
    <t>Dũng Tiến</t>
  </si>
  <si>
    <t>Trường mầm non Phương Tú</t>
  </si>
  <si>
    <t>Ban quản lý dự án</t>
  </si>
  <si>
    <t>Xã Phương Tú</t>
  </si>
  <si>
    <t>1. Văn bản số 187/HĐND ngày 18/12/2017 của  HĐND huyện Ứng Hòa về việc phê duyệt chủ trương đầu tư dự án Trường mầm non Phương Tú, huyện Ứng Hòa, thành phố Hà Nội
2. Quyết định sô 984/QĐ-UBND ngày 26/10/2018 của UBND huyện Ứng Hòa về việc phê duyệt dự án đầu tư xây dựng công trình Trường mầm non Phương Tú, huyện Ứng Hòa, thành phố Hà Nội</t>
  </si>
  <si>
    <t>Trường Mầm non trung tâm xã Hòa Lâm</t>
  </si>
  <si>
    <t>Xã Hòa Lâm</t>
  </si>
  <si>
    <t>1. Văn bản số 239/HĐND ngày 23/10/2018 của hội đồng nhân dân huyện Ứng Hòa về việc phê duyệt chủ trương đầu tư dự án Trường Mầm non tập trung xã Hòa Lâm, huyện Ứng Hòa, thành phố Hà Nội
2. Quyết định sô 166/QĐ-UBND ngày 14/3/2019 của UBND huyện Ứng Hòa về việc phê duyệt dự án đầu tư xây dựng công trình Trường Mầm non tập trung xã Hòa Lâm, huyện Ứng Hòa, thành phố Hà Nội
3. Quyết định sô 219/QĐ-UBND ngày 29/3/2019 của UBND huyện Ứng Hòa về việc phê duyệt điều chỉnh dự án đầu tư xây dựng công trình Trường Mầm non trung tâm xã Hòa Lâm, huyện Ứng Hòa, thành phố Hà Nội</t>
  </si>
  <si>
    <t>Trường mầm non tập trung xã Viên Nội</t>
  </si>
  <si>
    <t>Xã Viên Nội</t>
  </si>
  <si>
    <t>1. Văn bản số 235/HĐND ngày 23/10/2018 của hội đồng nhân dân huyện Ứng Hòa về việc phê duyệt chủ trương đầu tư dự án Trường Mầm non tập trung xã Viên Nội, huyện Ứng Hòa, thành phố Hà Nội
2. Quyết định 105/QĐ-UBND ngày 30/01/2019 của UBND huyện Ứng Hòa về việc phê duyệt dự án đầu tư xây dựng công trình Trường Mầm non tập trung xã Viên Nội, huyện Ứng Hòa, thành phố Hà Nội
3. Quyết định sô 214/QĐ-UBND ngày 29/3/2019 của UBND huyện Ứng Hòa về việc phê duyệt điều chỉnh dự án đầu tư xây dựng công trình Trường Mầm non trung tâm xã Viên Nội, huyện Ứng Hòa, thành phố Hà Nội phố Hà Nội</t>
  </si>
  <si>
    <t>Trường Mầm non trung tâm xã Lưu Hoàng</t>
  </si>
  <si>
    <t>Xã Lưu Hoàng</t>
  </si>
  <si>
    <t>1.Quyết định sô 764/QĐ-UBND ngày 28/9/2018 của UBND huyện Ứng Hòa về việc phê duyệt lại chủ trương đầu tư dự án: Trường mầm non tập trung xã Lưu Hoàng huyện Ứng Hòa, thành phố Hà Nội
2.Quyết định số 113/QĐ-UBND ngày 18/2/2019 của UBND huyện Ứng Hòa về việc phê duyệt báo cáo HTKT xây dựng dự án: Trường Mầm non tập trung xã Lưu Hoàng, huyện Ứng Hòa, TP Hà Nội</t>
  </si>
  <si>
    <t>Cải tạo, nâng cấp đường giao thông từ trạm bơm Ngọ Xá đến kênh Tân Phương, huyện Ứng Hòa, thành phố Hà Nội</t>
  </si>
  <si>
    <t>1.Quyết định số 621 ngày 01/9/2016 của UBND huyện Ứng Hòa về việc phê duyệt chủ trương đầu tư dự án: Cải tạo, nâng cấp đường giao thông từ trạm bơm Ngọ Xá đến kênh Tân Phương, huyện Ứng Hòa, thành phố Hà Nội
2.Quyết định 979/QĐ-UBND ngày 22/10/2019 của UBND huyện Ứng Hòa về việc phê duyệt dự án đầu tư xây dựng dự án: Cải tạo, nâng cấp đường giao thông từ trạm bơm Ngọ Xá đến kênh Tân Phương, huyện Ứng Hòa, thành phố Hà Nội</t>
  </si>
  <si>
    <t>Trường mầm non trung tâm xã Phù Lưu</t>
  </si>
  <si>
    <t>Xã Phù Lưu</t>
  </si>
  <si>
    <t>1. Văn bản số 237/HĐND ngày 23/10/2018 của hội đồng nhân dân huyện Ứng Hòa về việc phê duyệt chủ trương đầu tư dự án Trường Mầm non tập trung xã Phù Lưu, huyện Ứng Hòa, thành phố Hà Nội
2. Quyết định số 817/QĐ-UBND ngày 29/3/2019 của UBND huyện Ứng Hòa về việc phê duyệt báo cáo HTKT xây dựng dự án: Trường Mầm non trung tâm xã Phù Lưu, huyện Ứng Hòa, TP Hà Nội
3. Quyết định số 868/QĐ-UBND ngày 02/10/2019 của UBND huyện Ứng Hòa về việc phê duyệt thiết kế bản vẽ thi công và dự toán xây dựng Trường Mầm non trung tâm xã Phù Lưu, huyện Ứng Hòa, TP Hà Nội</t>
  </si>
  <si>
    <t>Đấu giá đất khu rau xanh vườn kẹ thôn Nội Xá</t>
  </si>
  <si>
    <t>Trung tâm phát triển quỹ đất huyện Ứng Hòa</t>
  </si>
  <si>
    <t>Xã vạn Thái</t>
  </si>
  <si>
    <t xml:space="preserve"> 1. Công văn 244/HĐND ngày 30/9/2019 về việc phê duyệt chủ trương đầu tư dự án Xây dựng HTKT khu đấu giá khu rau xanh Vượn Kẹ, thôn Nội Xá, xã Vạn Thái, huyện Ứng Hòa, thành phố Hà Nội
2. Công văn số 973/UBND-QLĐT ngày 30/10/2019 về việc chấp thuận bản vẽ quy hoạch tổng MB dự án Xây dựng HTKT khu đấu giá khu rau xanh Vượn Kẹ, thôn Nội Xá, xã Vạn Thái, huyện Ứng Hòa, thành phố Hà Nội</t>
  </si>
  <si>
    <t>Xây dựng HTKT khu nhà văn hóa phố Hoàng Văn Thụ</t>
  </si>
  <si>
    <t>UBND huyện Ứng Hòa</t>
  </si>
  <si>
    <t>Thị trấn Vân Đình</t>
  </si>
  <si>
    <t>- Quyết định số 1200/QĐ-UBND ngày 5/11/2018 của Ủy ban nhân dân huyện Ứng Hòa về việc phê duyệt báo cáo kinh tế kỹ thuật xây dựng Công trình: Xây dựng HTKT khu nhà văn hóa phố Hoàng Văn Thụ, thị trấn Vân Đình, huyện ứng Hòa, thành phố Hà Nội. 
Đang thực hiện công tác GPMB</t>
  </si>
  <si>
    <t>Nâng cấp tuyến tỉnh lộ 428 từ Km6+585 - Km14+885( tỉnh lộ 75 cũ) đoạn từ cầu Quảng Tái xã  Trung Tú đến Cống Thần xã Minh Đức, huyện Ứng Hòa, Thành phố Hà Nội</t>
  </si>
  <si>
    <t>Xã Trung Tú, Đồng Tân xã Minh Đức</t>
  </si>
  <si>
    <t>1. Tờ trình số 78/TTr-UBND ngày 07/11/2018 của UBND huyện Ứng Hòa v/v thẩm định Báo cáo đề xuất chủ trương đầu tư dự án: Nâng cấp tuyến tỉnh lộ 428 từ Km 6+585-:- Km 14+780 (tỉnh lộ 75 cũ)
2. Thông báo số 1128/TB-UBND ngày 09/11/2018 của UBND thành phố Hà Nội về Kết luận của Chủ tịch UBND thành phố Nguyễn Đức Chung tại buổi làm việc với lãnh đạo huyện Ứng Hòa.
3. Tờ trình số 10205/TTr-SGTVT ngày 25/10/2019 của Sở Giao thông Vận tải về việc phê duyệt dự án Nâng cấp tuyến tỉnh lộ 428 từ Km 6+585-:- Km 14+780 (tỉnh lộ 75 cũ) từ cầu Quảng Tái xã Trung Tú đến cầu Cống Thần xã Minh Đức
4. Quyết định số 6057/QĐ-UBND ngày 31/10/2019 của UBND thành phố Hà Nội về việc phê duyệt dự án Nâng cấp tuyến tỉnh lộ 428 từ Km 6+585-:- Km 14+780 (tỉnh lộ 75 cũ) từ cầu Quảng Tái xã Trung Tú đến cầu Cống Thần xã Minh Đức</t>
  </si>
  <si>
    <t>Đường giao thông liên xã từ QL 21B (Liên Bạt) đi cầu Ngọ Xá lên đê tả Đáy thôn Ngọ Xá, thị trấn Vân Đình, huyện Ứng Hòa, thành phố Hà Nội (Gia đoạn 2)</t>
  </si>
  <si>
    <t>Quyết định số 1169B/QĐ-UBND ngày 31/10/2018 về việc phê duyệt dự án đầu tư xây dựng công trình: Đường giao thông liên xã từ QL 21B (Liên Bạt) đi cầu Ngọ Xá lên đê tả Đáy thôn Ngọ Xá, thị trấn Vân Đình, huyện Ứng Hòa, thành phố Hà Nội (Gia đoạn 2)</t>
  </si>
  <si>
    <t>Dự án nhà văn hóa thôn Trạch Xá, xã Hòa Lâm</t>
  </si>
  <si>
    <t>UBND xã Hòa Lâm</t>
  </si>
  <si>
    <t>xã Hòa Lâm</t>
  </si>
  <si>
    <t>1. Quyết định số 777/QĐ-UBND ngày 28/9/2018 của UBND huyện Ứng Hòa về việc phê duyệt chủ trương đầu tư  dự án nhà văn hóa thôn Trạch Xá xã Hòa Lâm, huyện Ứng Hòa, thành phố Hà Nội
2. Quyết định số 239/QĐ-UBND ngày 12/4/2019 của UBND huyện Ứng Hòa về việc phê duyệt báo cáo KTKT xây dựng công trình nhà văn hóa thôn Trạch Xá xã Hòa Lâm, huyện Ứng Hòa, thành phố Hà Nội</t>
  </si>
  <si>
    <t>Trường mầm non trung tâm xã Đồng Tiến</t>
  </si>
  <si>
    <t>Xã Đồng Tiến</t>
  </si>
  <si>
    <t>Quyết định số 216/QĐ-UBND ngày 29/5/2019 của Ủy ban nhân dân huyện Ứng Hòa về việc phê duyệt điều chỉnh dự án: Trường mầm non trung tân xã Đồng Tiến, huyện Ứng Hòa, thành phố Hà Nội</t>
  </si>
  <si>
    <t>Trường mầm non trung tâm xã Kim Đường</t>
  </si>
  <si>
    <t>Xã Kim Đường</t>
  </si>
  <si>
    <t>Quyết định số 215/QĐ-UBND ngày 29/3/2019 của Ủy ban nhân dân huyện Ứng Hòa về việc phê duyệt điều chỉnh dự án đầu tư xây dựng công trình dự án: Trường mầm non trung tâm xã Kim Đường, huyện Ứng Hòa, Thành phố Hà Nội</t>
  </si>
  <si>
    <t>Trường mầm non tập trung xã Đội Bình</t>
  </si>
  <si>
    <t>Xã Đội Bình</t>
  </si>
  <si>
    <t>1.Quyết định số 218/QĐ-UBND ngày 29/3/2019 của Ủy ban nhân dân huyện Ứng Hòa về việc phê duyệt điều chỉnh dự án đầu tư xây dựng công trình dự án: Trường mầm non tập trung Đội Bình</t>
  </si>
  <si>
    <t>Cải tạo, sửa chữa Trường Tiểu học Tân Phương, thị trấn Vân Đình</t>
  </si>
  <si>
    <t>Quyết định 1177/QĐ-UBND ngày 31/10/2018 của Ủy ban nhân dân huyện Ứng Hòa về việc phê duyệt dự án đầu tư xây dựng công trình cải tạo , sửa chữa trường tiếu học Tân Phương, thị trấn Vân Đình, huyện Ứng Hòa, thành phố Hà Nội</t>
  </si>
  <si>
    <t>Trường mầm non tập trung xã Sơn Công</t>
  </si>
  <si>
    <t>Xã Sơn Công</t>
  </si>
  <si>
    <t>1. Văn bản số 236/HĐND ngày 23/10/2018 của hội đồng nhân dân huyện Ứng Hòa về việc phê duyệt chủ trương đầu tư dự án Trường Mầm non tập trung xã Sơn Công, huyện Ứng Hòa, thành phố Hà Nội
2. Quyết định số 104/QĐ-UBND ngày 30/01/2019 của UBND huyện Ứng Hòa về việc phê duyệt dự án đầu tư xây dựng công trình Trường Mầm non tập trung xã Sơn Công, huyện Ứng Hòa, thành phố Hà Nội</t>
  </si>
  <si>
    <t>Trường mầm non trung tâm xã Hồng Quang</t>
  </si>
  <si>
    <t>Xã Hồng Quang</t>
  </si>
  <si>
    <t>1. Văn bản số 59/HĐND ngày 22/3/2019 của Hội đồng nhân dân huyện Ứng Hòa về việc phê duyệt chủ trương đầu tư dự án: Trường mầm non trung tâm xã Hồng Quang, huyện Ứng Hòa, thành phố Hà Nội
2. Quyết định số 779/QĐ-UBND ngày 5/9/2019 của UBND huyện Ứng Hòa về việc giao bổ sung kế hoạch vốn đầu tư XDSB năm 2019
3. Quyết định số 394/QĐ-UBND ngày 24/5/2019 của UBND huyện ứng Hòa về việc phê duyệt dự án đầu tư xây dựng công trình Trường mầm non trung tâm xã Hồng Quang, huyện Ứng Hòa, thành phố Hà Nội</t>
  </si>
  <si>
    <t>Trường mầm non Quảng Phú Cầu huyện Ứng Hòa, TP Hà Nội</t>
  </si>
  <si>
    <t>Xã Quảng Phú Cầu</t>
  </si>
  <si>
    <t>1. Văn bản số 52/HĐND ngày 21/03/2019 của HĐND huyện Ứng Hòa về việc phê duyệt điều chỉnh chủ trương đầu tư dự án Trường mầm non Quảng Phú Cầu, huyện Ứng Hòa, thành phố Hà Nội
2. Quyết định số 779/QĐ-UBND ngày 5/9/2019 của UBND huyện Ứng Hòa về việc giao bổ sung kế hoạch vốn đầu tư XDSB năm 2019
3. Quyết định số 393/QĐ-UBND ngày 24/5/2019 của UBND huyện Ứng Hòa về việc phê duyệt dự án đầu tư xây dựng công trình Trường mầm non Quảng Phú Cầu, huyện Ứng Hòa, thành phố Hà Nội</t>
  </si>
  <si>
    <t>Nâng cấp mở rộng đường trục kinh tế phát triển phía Nam huyện Ứng Hòa (Cần Thơ - Xuân Quang), GD1</t>
  </si>
  <si>
    <t> Thị trấn Vân Đình, Tảo Dương Văn, Hòa Lâm, Đội Bình, Đại Hùng</t>
  </si>
  <si>
    <t>1. Văn bản số 43/UBND ngày 18/3/2019 của HĐND huyện Ứng Hòa v/v phê duyệt chủ trương đầu tư dự án: Nâng cấp mở rộng đường trục kinh tế phát triển phía Nam huyện Ứng Hòa (Cần Thơ - Xuân Quang), GD1
2. Thông báo số 1128/TB-UBND ngày 09/11/2018 của UBND thành phố Hà Nội về Kết luận của Chủ tịch UBND thành phố Nguyễn Đức Chung tại buổi làm việc với lãnh đạo huyện Ứng Hòa.
3. Quyết định số 2526/QĐ-UBND ngày 25/10/2019 của UBND huyện ứng Hòa về việc phê duyệt đầu tư xây dựng: Nâng cấp mở rộng đường trục kinh tế phát triển phía Nam huyện Ứng Hòa (Cần Thơ - Xuân Quang), GD1</t>
  </si>
  <si>
    <t>Trường mầm non trung tâm xã Hoa Sơn huyện Ứng Hòa, TP Hà Nội</t>
  </si>
  <si>
    <t>Xã Hoa Sơn</t>
  </si>
  <si>
    <t>1. Văn bản số 53/HĐND ngày 21/3/2019 của Hội đồng nhân dân huyện Ứng Hòa về việc phê duyệt chủ trương đầu tư dự án Trường mầm non trung tâm xã Hoa Sơn huyện Ứng Hòa, TP Hà Nội
2. Quyết định số 779/QĐ-UBND ngày 5/9/2019 của UBND huyện Ứng Hòa về việc giao bổ sung kế hoạch vốn đầu tư XDSB năm 2019
3. Quyết định số 396/QĐ-UBND ngày 24/5/2019 của UBND huyện Ứng Hòa về việc phê duyệt dự án đầu tư xây dựng công trình Trường mầm non trung tâm xã Hoa Sơn, huyện ứng Hòa, TP Hà Nội</t>
  </si>
  <si>
    <t>Nhà văn hóa thôn Vĩnh Thượng</t>
  </si>
  <si>
    <t>UBND xã Sơn Công</t>
  </si>
  <si>
    <t>Quyết định số 1143/QĐ-UBND ngày 30/10/2018 của UBND huyện Ứng Hòa về việc phê duyệt báo cáo HTKT xây dựng dự án: Nhà văn hóa thôn Vĩnh Thượng, xã Sơn Công, huyện Ứng Hòa, thành phố Hà Nội</t>
  </si>
  <si>
    <t>Nhà văn hóa thôn Văn Ông</t>
  </si>
  <si>
    <t>UBND xã Tảo Dương Văn</t>
  </si>
  <si>
    <t>Xã Tảo Dương Văn</t>
  </si>
  <si>
    <t>Quyết định số 613/QĐ-UBND ngày 26/7/2019 của UBND huyện Ứng Hòa về việc phê duyệt báo cáo HTKT xây dựng dự án: Nhà văn hóa thôn Văn Ông, xã Tảo Dương Văn, huyện Ứng Hòa, thành phố Hà Nội</t>
  </si>
  <si>
    <t>Cải tạo, nâng cấp đường giao thông liên xã từ trạm bơm Xuân Quang xã Đội Bình đi xã Đại Hùng, Trầm Lộng, huyện Ứng Hòa, TP Hà Nội</t>
  </si>
  <si>
    <t>Đội Bình, Đại Hùng, Trầm Lộng</t>
  </si>
  <si>
    <t>1..QĐ 442/QĐ - UBND về việc chủ trương đầu tư dự án: Cải tạo, nâng cấp đường giao thông liên xã từ trạm bơm Xuân Quang xã Đội Bình đi xã Đại Hùng, Trầm Lộng, huyện Ứng Hòa, TP Hà Nội
2. Quyết định số 978/QĐ-UBND ngày 22/10/2019 của UBND huyện ứng Hòa về việc phê duyệt dự án đầu tư xây dựng công trình: Cải tạo, nâng cấp đường giao thông liên xã từ trạm bơm Xuân Quang xã Đội Bình đi xã Đại Hùng, Trầm Lộng, huyện Ứng Hòa, TP Hà Nội</t>
  </si>
  <si>
    <t>Nâng cấp cải tạo TL 429C đoạn từ cầu Bầu đến cầu Hậu Xá, huyện Ứng Hòa, TP Hà Nội</t>
  </si>
  <si>
    <t>Huyện Ứng Hòa</t>
  </si>
  <si>
    <t>1. Nghị quyết số 08/NQ - HDND về việc cho ý kiến phê duyệt chủ trương đầu tư, điều chỉnh chủ trương đầu tư một số dự án sử dụng vốn đầu tư công trung hạn 5 năm 2016 - 2020 của thành phố Hà Nội
2. Công văn số 9335/SGTVT-KHTC ngày 25/10/2019 của Sở Giao thông Vận tải về việc thông báo kết quả thẩm định dự án: Nâng cấp cải tạo TL 429C đoạn từ cầu Bầu đến cầu Hậu Xá, huyện Ứng Hòa, TP Hà Nội
3. Tờ trình số 18/TTr-UBND ngày 26/2/2019 của UBND huyện Ứng Hòa về việc phê duyệt chủ trương đầu tư dự án: Nâng cấp cải tạo TL 429C đoạn từ cầu Bầu đến cầu Hậu Xá, huyện Ứng Hòa, TP Hà Nội
4. Quyết định số 6066/QĐ-UBND ngày 31/10/2019 của UBND thành phố Hà Nội về việc phê duyệt dự án Nâng cấp cải tạo TL 429C đoạn từ cầu Bầu đến cầu Hậu Xá, huyện Ứng Hòa, TP Hà Nội</t>
  </si>
  <si>
    <t>Đấu giá đất thôn Thanh Sam, xã Trường Thịnh</t>
  </si>
  <si>
    <t>Xã Trường Thịnh</t>
  </si>
  <si>
    <t>1. QĐ số 141/QĐ-UBND ngày 8/3/2018 của UBND huyện Ứng Hòa về việc phê duyệt báo cáo kinh tế, kỹ thuật xây dựng công trình HTKT khu đấu giá QSDĐ</t>
  </si>
  <si>
    <t>Đấu giá đất thôn Miêng Thượng, xã Hoa Sơn</t>
  </si>
  <si>
    <t>1. QĐ số 614/QĐ-UBND ngày 9/8/2018 của UBND huyện Ứng Hòa về việc phê duyệt báo cáo kinh tế, kỹ thuật xây dựng công trình HTKT khu đấu giá QSDĐ</t>
  </si>
  <si>
    <t>Đấu giá đất ở (Khu ao Đầu Cổng thôn Giang Làng)</t>
  </si>
  <si>
    <t>1. Quyết định số 09/QĐ-UBND ngày 04/01/2019 của UBND huyện Ứng Hòa về việc phê duyệt báo cáo kinh tế kỹ thuật xây dựng công trình: Xây dựng HTKT khu đấu giá Ao Đầu Cổng thôn Giang Làng, xã Đồng Tiến, huyện Ứng Hòa, thành phố Hà Nội.</t>
  </si>
  <si>
    <t>Nhà văn hóa thôn Đông Dương</t>
  </si>
  <si>
    <t>Quyết định số 1177/QĐ-UBND ngày 31/10/2018 của UBND huyện về việc phê duyệt dự án: Nhà văn hóa thôn Đông Dương</t>
  </si>
  <si>
    <t>Nhà văn hóa thôn Văn Cao</t>
  </si>
  <si>
    <t>Quyết định số 471/QĐ-UBND ngày 15/4/2018 của UBND huyện về việc phê duyệt dự án: Nhà văn hóa thôn Văn Cao</t>
  </si>
  <si>
    <t>Mở rộng cụm công nghiệp Cầu Bầu (GĐ2)</t>
  </si>
  <si>
    <t>1. Quyết định số 07/QĐ-UBND ngày 11/1/2018 của Ủy ban nhân dân huyện Ứng Hòa về việc phê duyệt quy hoạch chi tiết Cụm công nghiệp Xà Cầu (đối với khu mở rộng)
2. Văn bản số 3258/SCT-QLCN ngày 5/7/2019 của Sở công thương Thành phố Hà Nội vê việc thành lập cụm công nghiệp Thanh Thủy-giai đoạn 2; huyện Thanh Oai và cụm công nghiệp Xà Cầu - giai đoạn 2, huyện ứng Hòa thành phố Hà Nội
3. Thông báo 748/TB UBND ngày 26/6/2019 thông báo kết luận cuat tập thể lãnh đạo UBND thành phố về việc xem xét thành lập cụm công nghiệp Thanh Thủy-giai đoạn 2; huyện Thanh Oai và cụm công nghiệp Xà Cầu - giai đoạn 2, huyện ứng Hòa thành phố Hà Nội</t>
  </si>
  <si>
    <t>Nâng cấp tuyến tỉnh lộ 428 từ Km0 - Km6+585 (tỉnh lộ 75 cũ) đoạn từ Quốc lộ 21B thị trấn Vân Đình đến cầu Quảng Tái xã Trung Tú, huyện Ứng Hòa</t>
  </si>
  <si>
    <t xml:space="preserve">Thị trấn Vân Đình, 
xã Phương Tú, Trung Tú
</t>
  </si>
  <si>
    <t>-Nghị quyết số 12/NQ-HĐND ngày 5/12/2018 của HĐND thành phố Hà Nội Nghị quyết về chủ trương đầu tư 26 dự án thuộc Kế hoạch đầu tư công trung hạn 5 năm 2016-2020 của thành phố Hà Nội;
'- Số 78/TTr-UBND ngày 07/11/2018 của UBND huyện Ứng Hòa v/v thẩm định Báo cáo đề xuất chủ trương đầu tư dự án: Nâng cấp tuyến tỉnh lộ 428 từ Km 0-:- Km 6+585 (tỉnh lộ 75 cũ)
- Quyết định số 3540/QĐ-UBND ngày 03/07/2019 của Ủy ban nhân dân thành phố Hà Nội phê duyệt báo cáo nghiên cứu khả thi dự án: Nâng cấp tuyến tỉnh lộ 428 từ Km 0-:- Km 6+585 (tỉnh lộ 75 cũ)</t>
  </si>
  <si>
    <t>Đầu tư xây dựng hạ tầng kỹ thuật khu đấu giá đất LK01 thị trấn Vân Đình,huyện Ứng Hòa, thành phố Hà Nội</t>
  </si>
  <si>
    <t>1. Thông báo số 07/UBND-QLĐT ngày 10/01/2019 của Ủy ban nhân dân huyện Ứng Hòa về việc chấp thuận bản vẽ quy hoạch tổng mặt bằng 
2. Quyết định số 592/QĐ-UBND ngày 02/8/2018 của UBND huyện Ứng Hòa quyết định phê duyệt chủ trương đầu tư dự án: Đầu tư xây dựng HTKT khu đất LK01 thị trấn Vân Đình, huyện Ứng Hòa, thành phố Hà Nội
3. Quyết định số 37/QĐ-UBND ngày 10/01/2019 của UBND huyện Ứng Hòa quyết định phê duyệt dự án Đầu tư xây dựng HTKT khu đất LK01 thị trấn Vân Đình, huyện Ứng Hòa, thành phố Hà Nội</t>
  </si>
  <si>
    <t>Đầu tư xây dựng hạ tầng kỹ thuật khu đấu giá đất CC03 thị trấn Vân Đình,huyện Ứng Hòa, thành phố Hà Nội</t>
  </si>
  <si>
    <t>1. Thông báo số 09/UBND-QLĐT ngày 10/01/2019 của Ủy ban nhân dân huyện Ứng Hòa về việc chấp thuận bản vẽ quy hoạch tổng mặt bằng 
2. Quyết định số 594/QĐ-UBND ngày 02/8/2018 của UBND huyện Ứng Hòa quyết định phê duyệt chủ trương đầu tư dự án: Đầu tư xây dựng HTKT khu đất CC03 thị trấn Vân Đình, huyện Ứng Hòa, thành phố Hà Nội
3. Quyết định số 40/QĐ-UBND ngày 10/01/2019 của UBND huyện Ứng Hòa quyết định phê duyệt dự án Đầu tư xây dựng HTKT khu đất DV-CC03 thị trấn Vân Đình, huyện Ứng Hòa, thành phố Hà Nội</t>
  </si>
  <si>
    <t>Đầu tư xây dựng hạ tầng kỹ thuật khu đấu giá đất BT02 thị trấn Vân Đình,huyện Ứng Hòa, thành phố Hà Nội</t>
  </si>
  <si>
    <t xml:space="preserve">1. Thông báo số 08/UBND-QLĐT ngày 10/01/2019 của Ủy ban nhân dân huyện Ứng Hòa về việc chấp thuận bản vẽ quy hoạch tổng mặt bằng 
2. Công văn số 159/HĐND ngày 01/8/2018 của HĐND huyện Ứng Hòa về việc phê duyệt chủ trương đầu tư dự án: Đầu tư xây dựng HTKT khu đất BT02 thị trấn Vân Đình, huyện Ứng Hòa, thành phố Hà Nội
3. Quyết định số 39/QĐ-UBND ngày 10/01/2019 của UBND huyện Ứng Hòa quyết định phê duyệt dự án Đầu tư xây dựng HTKT khu đất BT02 thị trấn Vân Đình, huyện Ứng Hòa, thành phố Hà Nội
</t>
  </si>
  <si>
    <t>Xây dựng hạ tầng kỹ thuật đất đấu giá thôn Quảng Nguyên giai đoạn 2</t>
  </si>
  <si>
    <t>Quyết định số 2113/QĐ-UB ngáy 05/5/2020 của UBND huyên Ứng Hòa về việc duyệt báo cáo kinh tế kỹ thuật xây dựng công trình Xây dựng hạ tầng kỹ thuật đất đấu giá thôn Quảng Nguyên giai đoạn 2, xã Quảng Phú Cầu, huyện Ứng Hòa</t>
  </si>
  <si>
    <t>Xây dựng hạ tầng kỹ thuật đất đấu giá thôn Đạo Tú giai đoạn 2</t>
  </si>
  <si>
    <t>Quyết định số 207/QĐ-UB ngáy 30/3/2020 của UBND huyên Ứng Hòa về việc duyệt báo cáo kinh tế kỹ thuật xây dựng công trình Xây dựng hạ tầng kỹ thuật đất đấu giá thôn Đạo Tú giai đoạn 2,xã Quảng Phú Cầu, huyện Ứng Hòa</t>
  </si>
  <si>
    <t>Nhà văn hóa thôn Quan Châm, xã Minh Đức</t>
  </si>
  <si>
    <t>UBND xã Minh Đức</t>
  </si>
  <si>
    <t>Quyết định 1126/QĐ-UBND ngày 29/10/2019 của UBND huyện Ứng Hòa về việc phê duyệt Báo cáo KTKT xây dựng dự án: Nhà Văn hóa thôn Quan Châm, xã Minh Đức, huyện Ứng Hòa, thành phố Hà Nội.</t>
  </si>
  <si>
    <t>Cụm công nghiệp Xà Cầu - Giai đoạn 2</t>
  </si>
  <si>
    <t>Công ty cổ phần Hà Thành BQP</t>
  </si>
  <si>
    <t>Quảng Phú Cầu</t>
  </si>
  <si>
    <t>Quyết định số 383/QĐ-UBND ngày 17/01/2020 của UBND Thành phố thành lập cụm.</t>
  </si>
  <si>
    <t>Đường trục phía Nam tỉnh Hà Tây (cũ) đoạn từ Km19+900-Km41+500 qua địa bàn huyện Ứng Hòa</t>
  </si>
  <si>
    <t>Tổng Công ty xây dựng Công trình Giao thông 5-CTCP</t>
  </si>
  <si>
    <t>Xã Trung Tú; Phương Tú; Hòa Lâm; Trầm Lộng; Đại Hùng; Đại Cường; Kim Đường; Đông Lỗ</t>
  </si>
  <si>
    <t>Giấy chứng nhận đầu tư số 15/BKH-GCNĐTTN ngày 25/4/2008; Quyết định số 987/QĐ-UBND ngày 18/4/2008 của UBND tỉnh Hà Tây về việc thực hiện dự án Đường trục phía nam tỉnh Hà Tây; Thông báo số 256/TB-UBND ngày 25/7/2016 của UBND thành phố Hà Nội thông báo kết luận của tập thể lãnh đạo UBND thành phố tại cuộc họp về việc tiếp tục triển khai dự án Đường trục phía nam tỉnh Hà Tây cũ đoạn Km19+900- Km41+500 theo hợp đồng BT.</t>
  </si>
  <si>
    <t>Trạm y tế xã Đại Cường</t>
  </si>
  <si>
    <t>UBND Xã Đại Cường</t>
  </si>
  <si>
    <t>Xã Đại Cường</t>
  </si>
  <si>
    <t>Nghị quyết số 10/NQ-HĐND ngày 3/7/2020 của huyện Ứng Hòa về kế hoạch đầu tư công trung hạn 2021--2025 và chủ trương đầu tư công năm 2021</t>
  </si>
  <si>
    <t>Xây mới trụ sở UBND xã Đồng Tân</t>
  </si>
  <si>
    <t>UBND Xã Đồng Tân</t>
  </si>
  <si>
    <t>Xã Đồng Tân</t>
  </si>
  <si>
    <t>Đường trục xã từ I2-14 đến UBND xã Đại Hùng, huyện Ứng Hòa, TP Hà Nội</t>
  </si>
  <si>
    <t>Xã Đại Hùng</t>
  </si>
  <si>
    <t>Nghị Quyết 10/NQ- HDND huyện Ứng Hòa, Nghị quyết về kế hoạch đầu tư công trung hạn 5 năm 2021-2025 và chủ trương đầu tư kế hoạch đầu tư công 2021</t>
  </si>
  <si>
    <t>Xây dựng, cải tạo trường THPT Ứng Hòa A, huyện Ứng Hòa, TP Hà Nội</t>
  </si>
  <si>
    <t>Trường  Mầm non trung tâm xã Viên An</t>
  </si>
  <si>
    <t>Xã Viên An</t>
  </si>
  <si>
    <t>Xây mới  trường tiểu học Phương Tú</t>
  </si>
  <si>
    <t>Trường mầm non Minh Đức</t>
  </si>
  <si>
    <t>Xã Minh Đức</t>
  </si>
  <si>
    <t>Xây dựng khu trung tâm văn hóa - thể thảo huyện Ứng Hòa, TP Hà Nội</t>
  </si>
  <si>
    <t>Xây dựng mới ĐDK và TBA trên địa bàn huyện Ứng Hòa</t>
  </si>
  <si>
    <t>Công ty điện lực Ứng Hòa</t>
  </si>
  <si>
    <t>TT Vân Đình, Liên Bạt, Minh Đức, Hồng Quang, Đông Lỗ, Kim Đường, Hòa Lâm, Trung Tú</t>
  </si>
  <si>
    <t>Quyết định số 6602/QĐ-EVNHANOI ngày 128/2020 về việc tạm giao danh mục kế hoạch đầu tư xây dựng năm 2021 đợt 1 cho Công ty Điện lực Ứng Hòa</t>
  </si>
  <si>
    <t>Nâng cấp cải tạo lưới điện hạ thế huyện Ứng Hòa năm 2021</t>
  </si>
  <si>
    <t>TT Vân Đình</t>
  </si>
  <si>
    <t>Nâng cấp cải tạo các nhánh lộ 375E10.2 379E10.2</t>
  </si>
  <si>
    <t>Trạm biến áp 220kV Ứng Hòa và đường dây đấu nối trên địa bàn huyện Ứng Hòa, thành phố Hà Nội</t>
  </si>
  <si>
    <t>Văn bản số 5830/NPMB-ĐB ngày 24/9/2020 về việc đăng ký kế hoạch sử dụng đất phục vụ công tác thu hồi, giao đất và bồi thường GPMD dự án Trạm biến áp 220kV Ứng Hòa và đường dây đấu nối trên địa bàn huyện Ứng Hòa, thành phố Hà Nội</t>
  </si>
  <si>
    <t>Trụ sở Đảng ủy - HĐND - UBND xã Tam Đồng, huyện Mê Linh</t>
  </si>
  <si>
    <t>VB số 324/UBND - KH&amp;ĐT ngày 31/01/2020 của UBND TP Hà Nội V/v đầu tư xây dựng trụ sở các xã, thị trấn trên địa bàn huyện Mê Linh; Vb số 2783/QHKT - P2 ngày 08/6/2020 của Sở Quy hoạch - Kiến trúc V/v Đầu tư xây dựng trụ sở các xã, thị trấn và vị trí trụ sở Đảng Ủy - HĐND - UBND xã Tam Đồng</t>
  </si>
  <si>
    <t>Xây dựng trụ sở Đảng ủy - HĐND - UBND xã Đại Thịnh</t>
  </si>
  <si>
    <t>VB số 2778/QHKT - P2 ngày 08/6/2020 của Sở Quy hoạch kiến trúc V/v Quy hoạch địa điểm xây dựng Trụ sở HĐND - UBND xã Đại Thịnh, huyện Mê Linh; VB số 324/UBND - KH&amp;ĐT ngày 31/01/2020 của UBND TP Hà Nội V/v đầu tư xây dựng trụ sở các xã, thị trấn trên địa bàn huyện Mê Linh</t>
  </si>
  <si>
    <t>Trụ sở Đảng ủy - HĐND - UBND xã Tự Lập, huyện Mê Linh</t>
  </si>
  <si>
    <t>X.Tự Lập</t>
  </si>
  <si>
    <t>VB số 358/TCKH - HC ngày 27/8/2020 V/v lấy ý kiến thẩm định báo cáo đề xuất chủ trương đầu tư các dự án; VB số 324/UBND - KH&amp;ĐT ngày 31/01/2020 của UBND TP Hà Nội V/v đầu tư xây dựng trụ sở các xã, thị trấn trên địa bàn huyện Mê Linh</t>
  </si>
  <si>
    <t>Xây dựng trụ sở mới, hội trường Đảng ủy - HĐND - UBND và nhà truyền thống xã Tiền Phong</t>
  </si>
  <si>
    <t>VB số 3015/UBND -KH&amp;ĐT ngày 16/7/2019 V/v chấp thuận chủ trương về địa điểm đầu tư trụ sở mới xã Tiền Phong, huyện Mê Linh; VB số 324/UBND - KH&amp;ĐT ngày 31/01/2020 của UBND TP Hà Nội V/v đầu tư xây dựng trụ sở các xã, thị trấn trên địa bàn huyện Mê Linh; VB số 3496/KH&amp;ĐT - THQH ngày 28/6/2019 của Sở Kế hoạch và Đầu tư V/v đề nghị của UBND huyện Mê Linh về chủ trường Đảng ủy - HĐND - UBND  và nhà truyền thống xã Tiền Phong tại vị trí mới;</t>
  </si>
  <si>
    <t>Thu hồi đất khu nhà ở phía Nam sân cỏ Quảng trường Ba Đình (Khu trung tâm chính trị Ba Đình)</t>
  </si>
  <si>
    <t>Ban Quản lý dự án ĐTXD quận Ba Đình</t>
  </si>
  <si>
    <t>Phường Điện Biên</t>
  </si>
  <si>
    <t>Thông báo kết luận số 410/TB-VPCP ngày 15/12/2016 của Thủ tướng Chính phủ, có nội dung giải phóng mặt bằng Khu nhà phía Nam sân cỏ Quảng trường Ba Đình; Quyết định số 2717/QĐ-UBND ngày 22/5/2019 của UBND TP v/v giao nhiệm vụ cho UBND quận Ba Đình làm chủ đầu tư thực hiện di chuyển các hộ dân đang thuê nhà hoặc đang sử dụng nhà thuộc sở hữu nhà nước thuộc khu vực phía Nam sân cỏ Quảng trường Ba Đình</t>
  </si>
  <si>
    <t>Dự án Mở rộng đường Phan Kế Bính theo quy hoạch</t>
  </si>
  <si>
    <t>Phường Cống Vị</t>
  </si>
  <si>
    <t>Quyết định số 5802/QĐ-UBND ngày 26/10/2018 của UBND thành phố Hà Nội phê duyệt dự án</t>
  </si>
  <si>
    <t>Thu hồi địa điểm nhà đất của Tổng công ty Thương mại Hà Nội để tổ chức bán đấu giá</t>
  </si>
  <si>
    <t>TT Phát triển quỹ đất</t>
  </si>
  <si>
    <t>Số 25 Quán Thánh  Phường Quán  Thánh</t>
  </si>
  <si>
    <t>Văn bản 3018/TB-STNMT-CCQLĐĐ ngày 19/12/2016 của Sở Tài nguyên Môi trường Hà Nội v/v chỉ đạo trung tâm PTQĐ Hà Nội tiếp nhận và xử lý đối với 61 địa điểm nhà, đất thu hồi từ Tổng công ty Thương Mại, Hà Nội</t>
  </si>
  <si>
    <t>Dự án xây dựng trường mầm non Kim Mã</t>
  </si>
  <si>
    <t>Ban QLDA Đầu tư Xây dựng</t>
  </si>
  <si>
    <t>Phường Kim Mã</t>
  </si>
  <si>
    <t>Quyết định số 2878/QĐ-UBND ngày 13/10/2017 của UBND quận Ba Đình về việc phê duyệt dự án đầu tư  xây dựng mới trường mầm non Kim Mã;Quyết định 835/QĐ-UBND ngày 23/5/2019 của UBND quận Ba Đình về việc phê duyệt điều chỉnh thời gian thực hiện dự án</t>
  </si>
  <si>
    <t>Tu bổ tôn tạo di tích Đình An Trí</t>
  </si>
  <si>
    <t>Phường Trúc Bạch</t>
  </si>
  <si>
    <t>Quyết định 2677/QĐ-UBND  ngày 31/10/2016 của UBND quận Ba Đình về việc phê duyệt dự án đầu tư xây dựng công trình Tu bổ, tôn tạo di tích đình An Trí; Quyết định 834/QĐ-UBND ngày 23/5/2019 của UBND quận Ba Đình về việc phê duyệt điều chỉnh thời gian thực hiện dự án</t>
  </si>
  <si>
    <t>Trường mầm non phường Cống Vị</t>
  </si>
  <si>
    <t>Ngõ 294 Đội Cấn, Phường Cống Vị</t>
  </si>
  <si>
    <t>Quyết định 2583/QĐ-UBND ngày 24/10/2016 của UBND quận Ba Đình v/v phê duyệt dự án đầu tư  xây dựng trường Mầm Non Cống Vị; Quyết định 918/QĐ-UBND ngày 03/6/2019 của UBND quận Ba Đình về việc phê duyệt điều chỉnh thời gian thực hiện dự án</t>
  </si>
  <si>
    <t>Xây dựng nhà sinh hoạt cộng đồng số 1 phường Ngọc Hà</t>
  </si>
  <si>
    <t>Phường Ngọc Hà</t>
  </si>
  <si>
    <t>Quyết định số 1995/QĐ-UBND ngày 30/10/2018 của UBND quận Ba Đình v/v phê duyệt Báo cáo kinh tế kỹ thuật đầu tư xây dựng công trình Xây dựng nhà sinh hoạt cộng đồng số 1 phường Ngọc Hà</t>
  </si>
  <si>
    <t>Xây dựng nhà văn hoá phường Phúc Xá</t>
  </si>
  <si>
    <t>Phường Phúc Xá</t>
  </si>
  <si>
    <t>QĐ 1583/QĐ-UBND ngày 10/9/2018 của UBND quận Ba Đình v/v phê duyệt báo cáo kinh tế - kỹ thuật đầu tư xây dựng công trình: Xây dựng nhà văn hóa phường Phúc Xá</t>
  </si>
  <si>
    <t>Dự án Tu bổ, tôn tạo di tích Đền Cát Triệu</t>
  </si>
  <si>
    <t>Nghị quyết 09/NQ-HĐND ngày 15/12/2018 của Hội đồng nhân dân quận Ba Đình; Quyết định 2071/QĐ-UBND ngày 31/10/2019 phê duyệt dự án đầu tư</t>
  </si>
  <si>
    <t>Tu bổ, tôn tạo di tích Đình Hữu Tiệp</t>
  </si>
  <si>
    <t>Xây dựng nhà sinh hoạt cộng đồng địa bàn dân cư số 9,10,16 phường Vĩnh Phúc</t>
  </si>
  <si>
    <t>Phường Vĩnh Phúc</t>
  </si>
  <si>
    <t>QĐ số 1559/QĐ-UBND ngày 04/9/2018 của UBND quận Ba Đình v/v phê duyệt chủ trương đầu tư dự án. QĐ số  2048/QĐ-UBND ngày 29/10/2019 của UBND quận Ba Đình v/v phê duyệt dự án đầu tư.</t>
  </si>
  <si>
    <t>Xây dựng đường Liễu Giai- Núi Trúc (đoạn Vạn Bảo đến nút Núi Trúc), GĐ 2</t>
  </si>
  <si>
    <t>Kim Mã
Đội Cấn
Liễu Giai</t>
  </si>
  <si>
    <t>QĐ số 1189/QĐ-UBND ngày 30/03/2007 của UBND TP Hà Nội, QĐ số 1697/QĐ-UBND ngày 9/4/2019 về việc phê duyệt điều chỉnh dự án; đang triển khai GPMB, thi công.</t>
  </si>
  <si>
    <t>Cống hóa và xây dựng tuyến đường từ nút rẽ ra phố Núi Trúc đến phố Sơn Tây</t>
  </si>
  <si>
    <t>Kim Mã
Đội Cấn</t>
  </si>
  <si>
    <t>QĐ số 2114/QĐ-UBND ngày 18/11/2008 của UBND TP Hà Nội; QĐ số 1696/QĐ-UBND ngày 09/04/2019 về việc phê duyệt điều chỉnh dự án</t>
  </si>
  <si>
    <t>Dự  xây dựng đường vành đai 1 đoạn từ Hoàng Cầu - Voi Phục.</t>
  </si>
  <si>
    <t>Quận Ba Đình</t>
  </si>
  <si>
    <t>Phường Giảng Võ, Ngọc Khánh, Thành Công</t>
  </si>
  <si>
    <t>TB 135/TN-UBND ngày 2/3/2017 của UBND Thành phố Hà Nội v/v thông báo kết luận của tập thể lãnh đạo UBND TP về chủ trương đầu tư và triển khai đầu tư: Dự án xây dựng tuyến đường vành đai 1 (Đoạn Hoàng Cầu-Voi Phục)</t>
  </si>
  <si>
    <t>Trạm biến áp 110kv Công viên Thủ Lệ</t>
  </si>
  <si>
    <t>Ban Quản lý dự án Lưới điện Hà Nội</t>
  </si>
  <si>
    <t>Phường Ngọc Khánh</t>
  </si>
  <si>
    <t>QĐ 3914/QĐ-EVN HA NOI ngày 30/5/2019 của  Tổng công ty Điện Lực Hà Nội - Tập đoàn Điện lực việt Nam v/v Phê duyệt báo cáo nghiên cứu khả thi đầu tư xây dựng điều chỉnh công trình Trạm biến áp 110kv Công viên Thủ Lệ; QĐ 3262/QĐ-UBND của UBND thành phố Hà Nội ngày 18/6/2019 phê duyệt Điều chỉnh cục bộ Quy hoạch chi tiết  tỷ lệ 1/500 công viên Thủ Lệ tại một phần các ô đất ký hiệu CX10, TD để phục vụ xây dựng Trạm Biến áp 110kV Công viên Thủ Lệ và khu thú dữ (Phần Quy hoạch sử dụng đất và hạ tầng kỹ thuật)</t>
  </si>
  <si>
    <t>Trường mầm non Thanh Mai, phường Hoàng Văn Thụ</t>
  </si>
  <si>
    <t>Trường mầm non Vĩnh Hưng tại ô F2/NT3</t>
  </si>
  <si>
    <t>- Quyết định số 6676/QĐ-UBND ngày 29/10/2018 của UBND quận Hoàng Mai về việc phê duyệt dự án; Quyết định số 2450/QĐ-UBND ngày 05/6/2019 của UBND quận Hoàng Mai về việc phê duyệt Thiết kế bản vẽ thi công - dự toán xây dựng công trình dự án.</t>
  </si>
  <si>
    <t>Mở rộng tuyến đường đoạn cạnh chùa Tứ Kỳ, phường Hoàng Liệt</t>
  </si>
  <si>
    <t>Đường vào trường tiểu học Hoàng Liệt khu Tứ Kỳ</t>
  </si>
  <si>
    <t>- Quyết định số 2723/QĐ-UBND ngày 24/8/2020 về việc phê duyệt Báo cáo nghiên cứu khả thi dự án.
'- QĐ số 3758/QĐ-UBND ngày 14/7/2014của UBND Thành phố phê duyệt QH chi tiết khu đô thị mới Nam  Hồ Lĩnh Đàm</t>
  </si>
  <si>
    <t xml:space="preserve">Dự án xây dựng tuyến đường 2,5 (Đoạn từ Đầm Hồng đến Quốc lộ 1A) </t>
  </si>
  <si>
    <t xml:space="preserve"> Thịnh Liệt, Định Công </t>
  </si>
  <si>
    <t>- Quyết định số 1555/QĐ-UBND ngày 06/4/2010 của UBND Thành phố về việc thu hồi đất, giao cho trung tâm phát triển quỹ đất và quản lý duy tu hạ tầng đô thị quận Hoàng Mai (nay là Trung tâm Phát triển quỹ đất quận Hoàng Mai) để thực hiện công tác bồi thường, hỗ trợ và tái định cư dự án. 
- Quyết định số 2987/QĐ-UBND ngày 03/7/2012 về việc phê duyệt Báo cáo nghiên cứu khả thi dự án; Quyết định số 523/QĐ-UBND ngày 22/1/2014 của UBND Thành phố về việc phê duyệt điều chỉnh dự án.
- Văn bản số 04/TTg-KTN ngày 03/1/2014 của Thủ tướng Chính phủ về việc triển khai thực hiện Dự án xây dựng đường 2,5 quận Hoàng Mai theo hình thức hợp đồng BT; Hợp đồng BT số 01/2014/HĐBT ngày 02/1/2014 (Phụ lục Hợp đồng BT số 01/2017/PLHĐ-01/2014/HĐBT ngày 15/6/2017).</t>
  </si>
  <si>
    <t>Dự án xây dựng hầm chui tại nút giao giữa đường Vành đai 2,5 với đường Giải Phóng (Quốc lộ 1A)</t>
  </si>
  <si>
    <t>Ban Quản lý dự án đầu tư xây dựng công trình giao thông Thành phố Hà Nội</t>
  </si>
  <si>
    <t>Thịnh Liệt; Giáp Bát</t>
  </si>
  <si>
    <t>- Quyết định số 5804/QĐ-UBND ngày 26/10/2018 của UBND Thành phố về việc phê duyệt Báo cáo nghiên cứu khả thi dự án.</t>
  </si>
  <si>
    <t>- Quyết định số 716/QĐ-UBND  ngày 01/2/2013 của UBND Thành phố về việc phê duyệt dự án; Quyết định số 4769/QĐ-UBND ngày 05/9/2019 của UBND Thành phố về việc phê duyệt điều chỉnh dự án.</t>
  </si>
  <si>
    <t>Dự án xây dựng 1/2 cầu Đền Lừ và tuyến đường 2,5 phía bắc khu công nghiệp Vĩnh Tuy</t>
  </si>
  <si>
    <t>Vĩnh Hưng, Yên Sở, Hoàng Văn Thụ</t>
  </si>
  <si>
    <t>- Quyết định số 4889/QĐ-UBND ngày 29/10/2012 của UBND Thành phố về việc phê duyệt dự án; Quyết định số 1513/QĐ-UBND ngày 28/3/2018 của UBND Thành phố về việc phê duyệt điều chỉnh dự án.</t>
  </si>
  <si>
    <t>Bãi đỗ xe công cộng tại ô đất C11/P2 phường Yên Sở</t>
  </si>
  <si>
    <t>- Quyết định số 476/QĐ-UBND ngày 29/1/2018 của UBND quận Hoàng Mai về việc giao nhiệm vụ thực hiện công tác lựa chọn nhà đầu tư dự án.</t>
  </si>
  <si>
    <t>Bộ Giao thông Vận tải</t>
  </si>
  <si>
    <t>- Quyết định số 929/QĐ-BGTVT ngày 06/4/2010 cuả Bộ Giao thông Vận tải về việc phê duyệt dự án; Quyết định số 3086/QĐ-BGTVT ngày 04/10/2013 và số 2548/QĐ-UBND ngày 03/7/2014 của  của Bộ Giao thông Vận tải về việc phê duyệt điều chỉnh dự án.
- Giấy chứng nhận đầu tư số 82/BKHĐT-GCNĐTTN ngày 29/9/2014 của Bộ Kế hoạch và Đầu tư.
-  Hợp đồng BOT số 51/HĐ.BOT-BGTVT ngày 09/10/2014.
- Quyết định số 4767/QĐ-UBND ngày 22/9/2015 của UBND Thành phố về việc phê duyệt Chỉ giới đường đỏ tuyến đường cao tốc Pháp Vân - Cầu Giẽ, tỷ lệ 1/500; Quyết định số 916/QĐ-UBND ngày 26/2/2018 của UBND Thành phố về việc phê duyệt điều chỉnh cục bộ Chỉ giới đường đỏ tuyến đường cao tốc Pháp Vân - Cầu Giẽ, tỷ lệ 1/500.</t>
  </si>
  <si>
    <t>Giải phóng mặt bằng và phục dựng chùa Đồng</t>
  </si>
  <si>
    <t>- Quyết định số 6391/QĐ-UBND ngày 30/10/2017 của UBND quận Hoàng Mai về việc phê duyệt Báo cáo nghiên cứu khả thi dự án; Quyết định số 7660/QĐ-UBND ngày 30/12/2019 của UBND quận Hoàng Mai về việc phê duyệt điều chỉnh Báo cáo nghiên cứu khả thi dự án.</t>
  </si>
  <si>
    <t>Bãi đỗ xe thông minh tại khu Đền Lừ III (B3/P2).</t>
  </si>
  <si>
    <t>- Quyết định số 3735/QĐ-UBND ngày 24/7/2018 của UBND Thành phố về việc phê duyệt dự án có sử dụng đất công bố lựa chọn nhà đầu tư thực hiện dự án.</t>
  </si>
  <si>
    <t>Dự án xây dựng tuyến đường vào chợ dân sinh Lĩnh Nam</t>
  </si>
  <si>
    <t>Dự án xây dựng tuyến đường vào trường tiểu học chất lượng cao Yên Sở</t>
  </si>
  <si>
    <t>- Quyết định số 4195/QĐ-UBND ngày 28/8/2019 của UBND quận Hoàng Mai về việc phê duyệt dự án.
- Quyết định số 5125/QĐ-UBND ngày 06/8/2020 của UBND quận Hoàng Mai về việc phê duyệt thiết kế bản vẽ thi công và dự toán xây dựng công trình dự án.</t>
  </si>
  <si>
    <t>Dự án xây dựng tuyến đường từ Sông Gạo đến đê Sông Hồng</t>
  </si>
  <si>
    <t>Vĩnh Hưng, Thanh Trì, Lĩnh Nam</t>
  </si>
  <si>
    <t>- Quyết định số 6023/QĐ-UBND ngày 16/11/2009 của UBND Thành phố về việc phê duyệt chủ trương đầu tư dự án.
- Quyết định số 2187/QĐ-UBND ngày 29/5/2020 của UBND Thành phố về việc giao nhiệm vụ chuẩn bị đầu tư dự án.</t>
  </si>
  <si>
    <t>- Quyết định số 6276/QĐ-UBND ngày 16/11/2018 của UBND Thành phố về việc phê duyệt danh mục dự án sử dụng đất lựa chọn nhà đầu tư trên địa bàn thành phố Hà Nội.</t>
  </si>
  <si>
    <t>Dự án xây dựng tuyến đường nối tiếp đường từ phía đông khu hành chính quận Hoàng Mai đến đường Tam Trinh (đoạn từ khu đô thị Đồng Tàu đến đường Tam Trinh)</t>
  </si>
  <si>
    <t>Thịnh Liệt, Yên Sở</t>
  </si>
  <si>
    <t>- Văn bản số 391/HĐND-KTNS ngày 15/8/2017 của HĐND Thành phố về việc chủ trương đầu tư dự án.
- Văn bản số 4189/UBND-ĐT ngày 28/8/2017 của UBND Thành phố về việc chủ trương đầu tư dự án.
- Văn bản số 31/HĐND-CP ngày 06/10/2017 của HĐND quận Hoàng Mai về việc phê duyệt chủ trương đầu tư dự án; Văn bản số 21/HĐND-VP ngày 03/8/2018 của HĐND quận Hoàng Mai về việc phê duyệt điều chỉnh chủ trương đầu tư dự án.
- Quyết định số 3035/QĐ-UBND ngày 14/6/2019 của UBND quận Hoàng Mai về việc phê duyệt thiết kế bản vẽ thi công dự toán xây dựng công trình dự án.</t>
  </si>
  <si>
    <t>Phòng khám đa khoa Lĩnh Nam (G2/CCKV2)</t>
  </si>
  <si>
    <t>- Quyết định số 6695/QĐ-UBND ngày 25/10/2019 của UBND quận Hoàng Mai về việc phê duyệt dự án.</t>
  </si>
  <si>
    <t>Giải phóng mặt bằng và tu bổ tôn tạo di tích chùa Sét khu vực I</t>
  </si>
  <si>
    <t>Tân Mai</t>
  </si>
  <si>
    <t xml:space="preserve">- Văn bản số 22/HĐND-VP ngày 20/10/2016 của HĐND quận Hoàng Mai về việc phê duyệt chủ trương đầu tư dự án.
- Quyết định số 6705/QĐ-UBND ngày 31/10/2018 của UBND quận Hoàng Mai về việc phê duyệt thiết kế BVTC dự toán xây dựng công trình dự án.
</t>
  </si>
  <si>
    <t>- Quyết định số 2388/QĐ-UBND ngày 21/4/2017 của UBND Thành phố về việc phê duyệt chủ trương đầu tư dự án.</t>
  </si>
  <si>
    <t xml:space="preserve">- Quyết định số 3225/QĐ-UBND ngày 24/5/2017 của UBND Thành phố về việc chấp thuận chủ trương đầu tư dự án. </t>
  </si>
  <si>
    <t xml:space="preserve">Bãi đỗ xe Sông Hằng tại ô C5-P1 </t>
  </si>
  <si>
    <t xml:space="preserve">Công ty cổ phần đầu tư xây dựng và thương mại Sông Hằng </t>
  </si>
  <si>
    <t>- Quyết định số 8406/QĐ-UBND ngày 04/12/2017 của UBND Thành phố về việc chấp thuận chủ trương đầu tư dự án.</t>
  </si>
  <si>
    <t>Bãi đỗ xe C11-P3</t>
  </si>
  <si>
    <t>- Quyết định số 2676/QĐ-UBND ngày 31/5/2018 của UBND Thành phố về việc chấp thuận chủ trương đầu tư dự án.</t>
  </si>
  <si>
    <t>Công ty cổ phần Bến xe Thanh Trì</t>
  </si>
  <si>
    <t xml:space="preserve">- Quyết định số 7283/QĐ-UBND ngày 30/12/2016 của UBND Thành phố về việc chấp thuận chủ trương đầu tư dự án.
'-Thông báo số 435/TB-VP ngày 25/9/2020 của Văn phòng UBND TP thông báo ý kiến chỉ đạo của PCT UBND Thành phố Nguyễn Quốc Hùng </t>
  </si>
  <si>
    <t xml:space="preserve">- Quyết định số 2269/QĐ-UBND ngày 11/5/2016 của UBND Thành phố về việc phê duyệt chủ trương đầu tư dự án.
- Quyết định số 1511/QĐ-UBND ngày 02/3/2017 của UBND Thành phố về việc giao đất cho Công ty Đầu tư xây dựng số 2 Hà Nội để thực hiện dự án (giai đoạn 1).
- Thông báo số 1169/TB-UBND ngày 22/11/2018 của UBND Thành phố về Kết luận của Chủ tịch UBND Thành phố tại cuộc họp nghe báo cáo về điều chỉnh cục bộ Quy hoạch chi tiết Khu đô thị mới Đại Kim.
</t>
  </si>
  <si>
    <t>Khu đô thị Nam đường Vành đai 3</t>
  </si>
  <si>
    <t>Công ty cổ phần BITEXCO</t>
  </si>
  <si>
    <t>- Quyết định số 3021/QĐ-UBND ngày 31/6/2015 của UBND Thành phố về việc chấp thuận đầu tư dự án.
- Quyết định  số 888/QĐ-UBND ngày 23/2/2016 của UBND Thành phố về việc giao đất cho Công ty cổ phần Bitexco để thực hiện dự án (giai đoạn 1); Quyết định số 2225/QĐ-UBND ngày 09/5/2016 của UBND Thành phố về việc điều chỉnh một số nội dung Quyết định số 888/QĐ-UBND ngày 23/2/2016.    
- Thông báo số 439/TB-VP ngày 25/9/2020 của Văn phòng UBND Thành phố về kết luận của Tập thể lãnh đạo UBND Thành phố về dự án.</t>
  </si>
  <si>
    <t>Công ty TNHH Liên doanh đầu tư Thái Bình Dương</t>
  </si>
  <si>
    <t>- Giấy chứng nhận đầu tư số 0112100984  ngày 10/5/2011 của UBND Thành phố.
- Giấy phép quy hoạch số 5612/GPQH ngày 27/9/2016 của Sở Quy hoạch - Kiến trúc; Văn bản số 7377/QHKT-TMB- PAKT(P10) ngày 02/12/2016 của Sở Quy hoạch - Kiến trúc về việc chấp thuận bản vẽ tổng mặt bằng và phương án kiến trúc dự án.
- Quyết định số 1339/QĐ-UBND ngày 22/3/2019 của UBND Thành phố vể việc điều chỉnh chủ trương đầu tư dự án.</t>
  </si>
  <si>
    <t>Tổng Công ty Đầu tư phát triển nhà và đô thị - Bộ Quốc Phòng</t>
  </si>
  <si>
    <t>- Quyết định số 2965/QĐ-UBND ngày 15/6/2018 của UBND Thành phố về việc chấp chuận chủ trương đầu tư dự án.</t>
  </si>
  <si>
    <t>Công ty cổ phần Đầu tư phát triển đô thị Hoàng Mai</t>
  </si>
  <si>
    <t>- Quyết định số 3431/QĐ-UBND ngày 21/7/2011 của UBND Thành phố về việc cho phép đầu tư dự án. Quyết định số 8599/QĐ-UBND ngày 12/12/2017 của UBND Thành phố về việc điều chỉnh chủ trương đầu tư dự án.
- Quyết định số 2768/QĐ-UBND ngày 06/6/2018 của UBND Thành phố về việc giao đất (đợt 1) cho Công ty cổ phần Đầu tư phát triển đô thị Hoàng Mai để thực hiện dự án; Quyết định số 1488/QĐ-UBND ngày 13/4/2020 của UBND Thành phố về việc giao đất (đợt 2) cho Công ty cổ phần Đầu tư phát triển đô thị Hoàng Mai để thực hiện dự án.</t>
  </si>
  <si>
    <t>Liên danh: Công ty CP Licogi 16 - Công ty CP ĐT&amp;PT công nghệ Hà Thành  - Công ty CP KDPT nhà và đô thị HN</t>
  </si>
  <si>
    <t>- Quyết định số 3258/QĐ-UBNĐ ngày 20/6/2014 của UBND Thành phố về việc phê duyệt điều chỉnh tổng thể Quy hoạch chi tiết tỷ lệ 1/500 Khu chức năng đô thị Trũng Kênh kết hợp cải tạo chỉnh trang làng xóm cũ phường Thịnh Liệt và phường Hoàng Liệt, quận Hoàng Mai.
- Quyết định số 1424/QĐ-UBND ngày 23/3/2016 của UBND Thành phố về việc phê duyệt chủ trương đầu tư dự án.</t>
  </si>
  <si>
    <t>Trường mầm non Hoàng Liệt (ô F6/NT2)</t>
  </si>
  <si>
    <t>- Quyết định số 6621/QĐ-UBND ngày 25/10/2018 của UBND quận Hoàng Mai về việc phê duyệt dự án.</t>
  </si>
  <si>
    <t>Dự án xây dựng tuyến đường Minh Khai - Vĩnh Tuy - Yên Duyên đoạn nối từ đường Minh Khai đến đường Vành đai 2,5 theo hình thức hợp đồng BT</t>
  </si>
  <si>
    <t>Văn bản số 1092/TTg-KTN ngày 24/6/2016 của Thủ tướng Chính phủ đồng ý về nguyên tắc thực hiện dự án.
- Quyết định số 4936/QĐ-UBND ngày 26/7/2017 của UBND Thành phố phê duyệt Báo cáo nghiên cứu khả thi dự án theo hình thức hợp đồng BT; Quyết định số 2930/QĐ-UBND ngày 14/6/2018 của UBND Thành phố về việc phê duyệt kết quả lựa chọn Nhà đầu tư thực hiện dự án; Hợp đồng BT số 04/2018/HĐBT ngày 21/7/2018. 
- Văn bản số 8340/VP-ĐT ngày 05/9/2017 của Văn phòng UBND Thành phố về việc triển khai công tác GPMB dự án; Thông báo số 179/TB-UBND ngày 24/2/2020 của UBND Thành phố kết luận của Tập thể lãnh đạo UBND Thành phố tại cuộc họp về tình hình thực hiện dự án.</t>
  </si>
  <si>
    <t xml:space="preserve">- Quyết định số 4936/QĐ-UBND ngày 26/7/2017 của UBND Thành phố phê duyệt Báo cáo nghiên cứu khả thi dự án;  Hợp đồng xây dựng - chuyển giao (Hợp đồng BT) số 04/2018/HĐBT ngày 21/7/2018. Theo đó Dự án khu Công viên sinh thái Vĩnh Hưng dự kiến là quỹ đất thanh toán Dự án BT xây dựng tuyến đường Minh Khai - Vĩnh Tuy - Yên Duyên đoạn nối từ đường Minh Khai đến đường Vành đai 2,5.  </t>
  </si>
  <si>
    <t>- Quyết định số 1003/QĐ-EVN HANOI ngày 28/01/2019 của Tập đoàn Điện lực Việt Nam về việc phê duyệt Báo cáo nghiên cứu khả thi dự án.</t>
  </si>
  <si>
    <t>- Quyết định số 11160/QĐ-EVNHANOI ngày 30/12/2019 của Tổng Công ty Điện lực Hà Nội về việc phê duyệt Báo cáo nghiên cứu khả thi dự án.</t>
  </si>
  <si>
    <t xml:space="preserve">- Quyết định số 4936/QĐ-UBND ngày 26/7/2017 của UBND Thành phố phê duyệt Báo cáo nghiên cứu khả thi dự án;  Hợp đồng xây dựng - chuyển giao (Hợp đồng BT) số 04/2018/HĐBT ngày 21/7/2018. Theo đó Dự án đồng bộ hạ tầng kỹ thuật, HTXH, nhà ở trên tuyến Minh Khai, Vĩnh Tuy, Yên Duyên đoạn qua phường Vĩnh Tuy, quận Hai Bà Trưng và các phường Mai Động, Vĩnh Hưng quận Hoàng Mai (trước đây là dự án Ao Mơ) dự kiến là quỹ đất thanh toán Dự án BT xây dựng tuyến đường Minh Khai - Vĩnh Tuy - Yên Duyên đoạn nối từ đường Minh Khai đến đường Vành đai 2,5.  </t>
  </si>
  <si>
    <t>- Quyết định số 640/QĐ-UBND ngày 02/02/2010 của UBND Thành phố về việc thu hồi 14.121m2 đất tại phường Vĩnh Hưng, quận Hoàng Mai; giao cho Công ty TNHH Thiết kế và Xây dựng nhà ở để thực hiện dự án xây dựng công trình hạ tầng kỹ thuật khu nhà ở giãn dân. 
- Văn bản số 2390/UBND-TNMT ngày 04/4/2013 của UBND Thành phốvề việc giải quyết tồn tại trong công tác quản lý đất đai trên địa bàn quận Hoàng Mai. (dự án giải quyết tồn tại khiếu kiện đông người)</t>
  </si>
  <si>
    <t xml:space="preserve">- Quyết định số 4936/QĐ-UBND ngày 26/7/2017 của UBND Thành phố phê duyệt Báo cáo nghiên cứu khả thi dự án;  Hợp đồng xây dựng - chuyển giao (Hợp đồng BT) số 04/2018/HĐBT ngày 21/7/2018. Theo đó Dự án khu nhà ở thấp tầng Ao Cây Dừa dự kiến là quỹ đất thanh toán Dự án BT xây dựng tuyến đường Minh Khai - Vĩnh Tuy - Yên Duyên đoạn nối từ đường Minh Khai đến đường Vành đai 2,5.  </t>
  </si>
  <si>
    <t>Quyết định số 288/QĐ-UBND ngày 15/1/2018 của UBND Thành phố về việc chấp thuận chủ trương đầu tư dự án. 
- Văn bản số 2615/QHKT-TMB ngày 05/5/2017 của Sở Quy hoạch - Kiến trúc chấp thuận bản vẽ Tổng mặt bằng Dự án tỷ lệ 1/500</t>
  </si>
  <si>
    <t xml:space="preserve">- Quyết định số 4936/QĐ-UBND ngày 26/7/2017 của UBND Thành phố phê duyệt Báo cáo nghiên cứu khả thi dự án;  Hợp đồng xây dựng - chuyển giao (Hợp đồng BT) số 04/2018/HĐBT ngày 21/7/2018. Theo đó Dự án tại các ô đất CT2, CT3, HH, F3/CC2, F3/CC3 Khu Chức năng đô thị Vĩnh Hưng - Thanh Trì dự kiến là quỹ đất thanh toán Dự án BT xây dựng tuyến đường Minh Khai - Vĩnh Tuy - Yên Duyên đoạn nối từ đường Minh Khai đến đường Vành đai 2,5.  </t>
  </si>
  <si>
    <t>Xây dựng các tuyến đường xung quanh bãi đỗ xe và trung tâm thương mại Aeonmall Hoàng Mai, quận Hoàng Mai.</t>
  </si>
  <si>
    <t>- Quyết định số 924/QĐ-UBND ngày 02/3/2020 của UBND Thành phố giao UBND quận Hoàng Mai thực hiện nhiệm vụ chuẩn bị đầu tư dự án.</t>
  </si>
  <si>
    <t>Dự án đầu tư xây dựng tuyến đường từ đê sông Hồng đến Khu đô thị mới C2- Gamuda Gardens, quận Hoàng Mai theo hình thức hợp đồng BT</t>
  </si>
  <si>
    <t>- Giấy chứng nhận đầu tư số 02/2018/CNĐT-BT ngày 16/6/2018 của UBND Thành phố.
- Quyết định số 3831/QĐ-UBND ngày 24/6/2017 của UBND Thành phố về việc phê duyệt Báo cáo nghiên cứu khả thi dự án.</t>
  </si>
  <si>
    <t>- Quyết định số 5506/QĐ-BYT ngày 24/12/2015 của Bộ Y tế về việc phê duyệt chủ tương đầu tư dự án (phê duyệt điều chỉnh tại Quyết định số 1132/QĐ-BYT ngày 31/3/2016 và số 328/QĐ-BYT ngày 16/4/2018).
- Giấy phép quy hoạch số 5945/GPQH ngày 01/10/2018 của Sở Quy hoạch - Kiến trúc.
- Quyết định số 873/QĐ-BYT ngày 12/3/2020 của Bộ Y tế phê duyệt điều chỉnh dự án.</t>
  </si>
  <si>
    <t>Khu tái định cư và nhà ở thấp tầng tại ô đất ký hiệu B10/ODK3 thuộc phường Yên Sở, quận Hoàng Mai</t>
  </si>
  <si>
    <t xml:space="preserve">- Quyết định số 6528/QĐ-UBND ngày 11/11/2019 của UBND Thành phố về việc phê duyệt điều chỉnh dự án </t>
  </si>
  <si>
    <t>Xây dựng công trình HTKT khu nhà ở giãn dân Đầm Đào tại phường Thanh Trì</t>
  </si>
  <si>
    <t>- Quyết định số 3833/QĐ-UB ngày 03/7/2003 của UBND Thành phố về việc phê duyệt kế hoạch của UBND huyện Thanh Trì xin sử dụng 9.560m2 đất tại xã Thanh Trì - huyện Thanh Trì để giao cho 119 hộ gia đình làm nhà ở.
- Quyết định số 5072/QĐ-UB ngày 10/11/2006 của UBND Thành phố về việc gia hạn thời hiệu Quyết định số 3833/QĐ-UB ngày 03/7/2003 của UBND Thành phố.
- Ngày 03/11/2014 Sở Tài nguyên và Môi trường phối hợp với các đơn vị liên quan đã tiền hành bàn giao mốc giới khu đất cho UBND phường Thanh Trì với tổng diện tích 8.328m2.
- Kết luận thanh tra số 08/KL-UBND ngày 13/3/2020 của UBND quận Hoàng Mai về kết quả thanh tra quá trình triển khai thực hiện dự án.</t>
  </si>
  <si>
    <t>Dự án GPMB tạo quỹ đất sạch phục vụ xây dựng tuyến đường số 5 vào trung tâm khu đô thị mới Tây Hồ Tây</t>
  </si>
  <si>
    <t>Xuân Tảo
Xuân Đỉnh</t>
  </si>
  <si>
    <t>Quyết định số 2507/QĐ-UBND ngày 26/5/2009 của UBND TP HN về việc phê duyệt nhiệm vụ GPMB các dự án do BQL đầu tư và xây dựng KĐT mới HN làm chủ đầu tư; QĐ số 4882/QĐ-UBND ngày 26/10/2012; Văn bản số 824/UBND-KH&amp;ĐT ngày 11/3/2020 về việc gia hạn thời gian thực hiện dự án</t>
  </si>
  <si>
    <t>Xây dựng tuyến đường nối từ trường Đại học mỏ địa chất vào KCN Nam Thăng Long</t>
  </si>
  <si>
    <t>Ban quản lý các công trình giao thông HN</t>
  </si>
  <si>
    <t>Cổ Nhuế 2, Đức Thắng, Thụy Phương</t>
  </si>
  <si>
    <t>Quyết định số 460/QĐ-UBND ngày 26/01/2011 của UBND TP về việc phê duyệt dự án; Quyết định số 3143/QĐ-UBND ngày 14/7/2020 phê duyệt điều chỉnh dự án</t>
  </si>
  <si>
    <t>Mở rộng cơ sở 1 thuộc Trường Đại học Công Nghiệp Hà Nội</t>
  </si>
  <si>
    <t>Trường Đại học Công nghiệp Hà Nội</t>
  </si>
  <si>
    <t>Quyết định số 3285/QĐ-BCT ngày 10/8/2016 của Bộ Công Thương phê duyệt Dự án đầu tư xây dựng mở rộng cơ sở 1 của Trường Đại học Công nghiệp Hà Nội; Tiến độ thực hiện dự án: 2017-2021</t>
  </si>
  <si>
    <t>Đầu tư xây dựng tuyến đường số 8 thuộc Dự án đầu tư xây dựng HTKT khung khu vực Bắc Cổ Nhuế - Chèm, quận Bắc Từ Liêm</t>
  </si>
  <si>
    <t>Ban quản lý dự án đầu tư công trình dân dụng và công nghiệp TP HN</t>
  </si>
  <si>
    <t>Xuân Đỉnh</t>
  </si>
  <si>
    <t>Quyết định số 4141/QĐ-UBND ngày 16/9/2020 của UBND Thành phố về việc phê duyệt Báo cáo nghiên cứu khả thi dự án</t>
  </si>
  <si>
    <t>Dự án Trung tâm thể dục thể thao và dịch vụ giải trí</t>
  </si>
  <si>
    <t>Quyết định số 6606/QĐ-UBND ngày 05/12/2018 về việc phê duyệt danh mục dự án có sử dụng đất công bố lựa chọn nhà đầu tư thực hiện dự án</t>
  </si>
  <si>
    <t>Cây xanh kết hợp bãi đỗ xe tại phường Phúc Diễn, quận Bắc Từ Liêm</t>
  </si>
  <si>
    <t>Quyết định số 6276/QĐ-UBND ngày 16/11/2018 của UBND TP Hà Nội về việc phê duyệt danh mục dự án sử dụng đất lựa chọn nhà đầu tư trên địa bàn thành phố Hà Nội</t>
  </si>
  <si>
    <t>Xây dựng bãi đỗ xe kết hợp cây xanh thuộc ô quy hoạch P-04, CX5 trong khu chức năng Tây Tựu, phường Tây Tựu</t>
  </si>
  <si>
    <t>Tây Tựu</t>
  </si>
  <si>
    <t>Xây dựng bãi đỗ xe kết hợp cây xanh thuộc ô quy hoạch P-02, CX01 trong khu chức năng Tây Tựu, phường Tây Tựu</t>
  </si>
  <si>
    <t>03 chợ: Chợ dân sinh Nguyên Xá, chợ Tây Tựu, chợ dân sinh Liên Mạc</t>
  </si>
  <si>
    <t>Minh Khai, Tây Tựu, Liên Mạc</t>
  </si>
  <si>
    <t>Quyết định số 7122/QĐ-UBND ngày 16/12/2019 của UBND Thành phố về việc phê duyệt danh mục dự án kêu gọi đầu  tư, tổ chức mời thầu xây dựng chợ trên địa bàn TPHN năm 2019</t>
  </si>
  <si>
    <t>Xây dựng đường vành đai 2 (đoạn Ngã Tư Sở - Ngã Tư Vọng)</t>
  </si>
  <si>
    <t>Phương Mai, Ngã Tư Sở, Khương Thượng</t>
  </si>
  <si>
    <t>Quyết định 4454/QĐ-UBND ngày 23/9/2011 của UBND thành phố Hà Nội V/v phê duyệt dự án đầu tư công trình Xây dựng đường vành đai 2 (đoạn Ngã Tư Sở - Ngã Tư Vọng)</t>
  </si>
  <si>
    <t>Dự án xây dựng hạ tầng kỹ thuật xung quanh hồ Linh Quang</t>
  </si>
  <si>
    <t>Ban quản lý DA ĐTXD công trình cấp nước, thoát nước TP Hà Nội</t>
  </si>
  <si>
    <t>Quyết định 2516/QĐ-UBND Ngày 3/5/2017 cử UBND thành phố Hà Nội về việc phê duyệt điều chỉnh chủ đầu tư, thời gian thực hiện và kế hoạch lựa chọn nhà thầu dự án Xây dựng hạ tầng kỹ thuật xung quanh hồ Linh Quang.</t>
  </si>
  <si>
    <t>Dự án Xây dựng tuyến đường bộ trên cao dọc đường Vành đai 2 đoạn từ Cầu Vĩnh Tuy đến Ngã Tư Sở, kết hợp mở rộng theo quy hoạch phần đi bằng đoạn từ Vĩnh Tuy đến ngã Tư Vọng theo hình thức BT</t>
  </si>
  <si>
    <t>Quyết định số 1537/QĐ-UBND ngày 6/3/2017 của UBND Thành phố về việc phê duyệt báo cáo nghiên cứu khả thi.</t>
  </si>
  <si>
    <t>Biểu Nghị quyết 27/NQ-HĐND ngày 04/12/2019</t>
  </si>
  <si>
    <t>Khu Tái định cư mở rộng nghĩa trang Yên Kỳ (điểm X5,X6 xã Phú Sơn)</t>
  </si>
  <si>
    <t>Phú Sơn</t>
  </si>
  <si>
    <t>QĐ 97/QĐ-UBND ngày11/01/2010 của UBND Thành phố Hà Nội về việc Phê duyệt chủ trương đầu tư dự án, QĐ số 713/QĐ-SXD ngày 5/10/2018 của Sở Xây dựng về việc phê duyệt thiết kế bản vẽ rhi công và dự toán; QĐ số 332/QĐ-UBND ngày 22/2/2019của UBND huyện Ba Vì về việc gói thầu số 01: thi công xây dựng phần HTKT;</t>
  </si>
  <si>
    <t xml:space="preserve">Đường tỉnh lộ 411 </t>
  </si>
  <si>
    <t>Đồng Thái, Vạn Thắng, Phú Đông, Phong Vân, Cổ Đô</t>
  </si>
  <si>
    <t>QĐ số 6432/QĐ-UBND  ngày 25/10/2013 của UBND thành phố Hà Nội về việc phê duyệt dự án đầu tư; QĐ số 959/QĐ-UBND ngày 20/8/2013 của UBND huyện Ba Vì điều chỉnh phương án tổng thế bồi thường, HT GPMB; Quyết định số 6750/QĐ-UBND ngày 11/12/2018 của UBND Thành phố Hà Nội về việc phê duyệt điều chỉnh dự án, Quyết định số 3041/QĐ-SGTVT ngày 31/12/2019 về việc phê duyệt thiết kế bản vẽ thi công.</t>
  </si>
  <si>
    <t xml:space="preserve">Cải tạo, nâng cấp tỉnh lộ 411C </t>
  </si>
  <si>
    <t>Vật Lại, Đồng Thái, Phú Sơn,Tòng Bạt</t>
  </si>
  <si>
    <t xml:space="preserve"> QĐ 5354/QĐ -UBND ngày 29/10/2010 của UBND thành phố Hà Nội về việc phê duyệt dự án đầu tư xây dựng công trình; QĐ số 1382/QĐ-UBND ngày 28/11/2011 của UBND huyện Bà Vì về việc phê duyệt thiết kế bản vẽ thi công và dự toán xây dựng. Quyết định số 765/QĐ-SGTVT  ngày 30/5/2019 của Sở Giao thông vận tải về việc phê duyệt bản vẽ thi công dự án; Quyết định số 1928/QĐ-UBND Ngày 12/5/2020 UBND thành phố Hà Nội về việc điều chỉnh thời gian thực hiện dự án. </t>
  </si>
  <si>
    <t>Công trình xây dựng hạ tầng kỹ thuật khu đấu giá QSD đất tại khu Châu Hùm-thôn Đồng Bảng và Đồng Chợ - Thôn Tri lại, xã Đồng Thái, huyện Ba Vì.</t>
  </si>
  <si>
    <t xml:space="preserve"> Trung tâm phát triển quỹ đất  huyện Ba Vì</t>
  </si>
  <si>
    <t>- QĐ sô 476/QĐ-UBND  ngày 08/6/2012 của UBND huyện Ba Vì về việc phê duyệt điều chỉnh bổ sung QHTMB 1/500 khu đấu giá QSD đất tại khu Châu Hùm, thôn Đồng Bảng, Đồng Thái, Ba Vì.
- Văn bản số 1181/UBND ngày 27/8/2012 về việc cắm mốc GPMB dự án đấu giá QSD đất ở khu Châu Hùm, thôn Đồng Bảng, Đồng Thái, Ba Vì, Hà Nội;
- Biên bản cắm mốc giới ngày 16/9/2016;
- QĐ 293/QĐ-UBND ngày 29/8/2016 về việc giao nhiệm vụ và ủy quyền cho Chi nhánh Phát triển quỹ đất Ba Vì.
- Văn bản số 1472/UBND-KH&amp;ĐT về việc điều chỉnh dự án và thời gian thực hiện dự án.
- QĐ số 2728/QĐ-UBND ngày 24/6/2020 phê duyệt dự toán (phần bổ sung).
- QĐ số 3458/QĐ-UBND ngày 05/8/2020 phê duyệt bổ sung kế hoạch lựa chọn nhà thầu.</t>
  </si>
  <si>
    <t>Đường giao thông liên xã Tiên Phong - Thụy An nối QL32 và TL 413 (giai đoạn 2)</t>
  </si>
  <si>
    <t>QĐ số 1217/QĐ-UBND  ngày 14/6/2019 của UBND huyện Ba Vì về việc phê duyệt điều chỉnh dự án; QĐ số 3045/QĐ-UBND ngày 15/10/2019 của UBND huyện Ba Vì về việc phê duyệt kế hoạch lựa chọn nhà thầu</t>
  </si>
  <si>
    <t>Trường Mầm non Vạn Thắng</t>
  </si>
  <si>
    <t>Nghị quyết 03/NQ-HĐND ngày 15/5/2019 của HĐND huyện Ba Vì về việc phê duyệt chủ trương đầu tư; Nghị Quyết 08/NQ-HĐND của HĐND thành phố Hà Nội cập nhật, điều chỉnh kế hoạch đầu tư công trung hạn 2016- 2020; QĐ số 3082/QĐ-UBND, ngày 17/10/2019 của UBND huyện Ba Vì về việc phê duyệt dự án đầu tư xây dựng</t>
  </si>
  <si>
    <t>Trường mầm non Cam Thượng</t>
  </si>
  <si>
    <t>Nghị quyết 03/NQ-HĐND ngày 15/5/2019 của HĐND huyện Ba Vì về việc phê duyệt chủ trương đầu tư; Nghị Quyết 08/NQ-HĐND của HĐND thành phố Hà Nội cập nhật, điều chỉnh kế hoạch đầu tư công trung hạn 2016- 2020; QĐ số 3051/QĐ-UBND, ngày 15/10/2019 của UBND huyện Ba Vì về việc phê duyệt dự án đầu tư xây dựng</t>
  </si>
  <si>
    <t>Trường Tiểu học Tây Đằng A</t>
  </si>
  <si>
    <t>Nghị quyết 03/NQ-HĐND ngày 15/5/2019 của HĐND huyện Ba Vì về việc phê duyệt chủ trương đầu tư; Nghị Quyết 08/NQ-HĐND của HĐND thành phố Hà Nội cập nhật, điều chỉnh kế hoạch đầu tư công trung hạn 2016- 2020; QĐ số 3129/QĐ-UBND ngày 21/10/2019 của UBND huyện Ba Vì về việc phê duyệt dự án đầu tư xây dựng</t>
  </si>
  <si>
    <t>Trường tiểu học Vạn Thắng</t>
  </si>
  <si>
    <t>Nghị quyết 03/NQ-HĐND ngày 15/5/2019 của HĐND huyện Ba Vì về việc phê duyệt chủ trương đầu tư; Nghị Quyết 08/NQ-HĐND của HĐND thành phố Hà Nội cập nhật, điều chỉnh kế hoạch đầu tư công trung hạn 2016- 2020; QĐ số 3081/QĐ-UBND, ngày 17/10/2019 của UBND huyện Ba Vì về việc phê duyệt dự án đầu tư xây dựng</t>
  </si>
  <si>
    <t>Trường THCS Vạn Thắng</t>
  </si>
  <si>
    <t>Nghị quyết 03/NQ-HĐND ngày 15/5/2019 của HĐND huyện Ba Vì về việc phê duyệt chủ trương đầu tư; Nghị Quyết 08/NQ-HĐND của HĐND thành phố Hà Nội cập nhật, điều chỉnh kế hoạch đầu tư công trung hạn 2016- 2020; QĐ số 2264/QĐ-UBND ngày 08 /06 /2020  của UBND huyện Ba Vì về việc phê duyệt dự án đầu tư xây dựng</t>
  </si>
  <si>
    <t>Trường THCS Tản Lĩnh</t>
  </si>
  <si>
    <t>Nghị quyết 03/NQ-HĐND ngày 15/5/2019 của HĐND huyện Ba Vì về việc phê duyệt chủ trương đầu tư; Nghị Quyết 08/NQ-HĐND của HĐND thành phố Hà Nội cập nhật, điều chỉnh kế hoạch đầu tư công trung hạn 2016- 2020; QĐ số 3067/QĐ-UBND, ngày 15/10/2019 của UBND huyện Ba Vì về việc phê duyệt dự án đầu tư xây dựng</t>
  </si>
  <si>
    <t>Trường THCS Cam Thượng</t>
  </si>
  <si>
    <t>Trường mầm non Khánh Thượng A</t>
  </si>
  <si>
    <t>Khánh Thượng</t>
  </si>
  <si>
    <t>Nghị quyết 03/NQ-HĐND ngày 15/5/2019 của HĐND huyện Ba Vì về việc phê duyệt chủ trương đầu tư; Nghị Quyết 08/NQ-HĐND của HĐND thành phố Hà Nội cập nhật, điều chỉnh kế hoạch đầu tư công trung hạn 2016- 2020; QĐ số 3080/QĐ-UBND, ngày 17/10/2019 của UBND huyện BA Vì về việc phê duyệt dự án đầu tư xây dựng</t>
  </si>
  <si>
    <t>Nhà làm việc UBND xã Tiên Phong</t>
  </si>
  <si>
    <t>Quyết định số: 1201/QĐ-UBND  ngày 27/11/2011 của UBND huyện Ba Vì phê duyệt dự án; Quyết định số: 2115/QĐ-UBND  ngày 31/10/2017 của UBND huyện Ba Vì phê duyệt điều chỉnh dự án;  QĐ số 3265 /QĐ- UBND, ngày 30 /10/2019  của UBND huyện Ba Vì về việc phê duyệt dự án;</t>
  </si>
  <si>
    <t xml:space="preserve"> Trường MN Phú Phương</t>
  </si>
  <si>
    <t>Phú Phương</t>
  </si>
  <si>
    <t>Nghị quyết 03/NQ-HĐND ngày 15/5/2019 của HĐND huyện Ba Vì về việc phê duyệt chủ trương đầu tư; Nghị Quyết 08/NQ-HĐND của HĐND thành phố Hà Nội cập nhật, điều chỉnh kế hoạch đầu tư công trung hạn 2016- 2020; QĐ số 3016/QĐ-UBND ngày 14/10/2019 của UBND huyện Ba Vì về việc phê duyệt dự án đầu tư xây dựng; QĐ số 1126/QĐ-UBND ngày 20/3/2020 của UBND huyện Ba Vì về việc phê duyệt thiết kế bản vẽ thi công- dự toán công trình</t>
  </si>
  <si>
    <t>Trường mầm non Phú Châu</t>
  </si>
  <si>
    <t>Phú Châu</t>
  </si>
  <si>
    <t>Nghị quyết 03/NQ-HĐND ngày 15/5/2019 của HĐND huyện Ba Vì về việc phê duyệt chủ trương đầu tư; Nghị Quyết 08/NQ-HĐND của HĐND thành phố Hà Nội cập nhật, điều chỉnh kế hoạch đầu tư công trung hạn 2016- 2020; QĐ số  3093/QĐ-UBND ngày18/10/2019 của UBND huyện Ba Vì về việc phê duyệt dự án đầu tư xây dựng;  QĐ số  1857/QĐ-UBND ngày 21/5//2020 của UBND huyện Ba Vì về việc thiết kế bản vẽ thi công;  QĐ số  2071/QĐ-UBND ngày128/5/2020 của UBND huyện Ba Vì về việc cập nhật kế hoạch lựa chọn nhà thầu</t>
  </si>
  <si>
    <t>Mầm non Thụy An</t>
  </si>
  <si>
    <t>xã Thụy An</t>
  </si>
  <si>
    <t>Nghị quyết 03/NQ-HĐND ngày 15/5/2019 của HĐND huyện Ba Vì về việc phê duyệt chủ trương đầu tư; Nghị Quyết 08/NQ-HĐND của HĐND thành phố Hà Nội cập nhật, điều chỉnh kế hoạch đầu tư công trung hạn 2016- 2020; QĐ phê duyệt dự án: 3096/QĐ-UBND ngày 18/10/2019 của UBND huyện Ba Vì về việc phê duyệt dự án đầu tư xây dựng</t>
  </si>
  <si>
    <t>Nhà văn thôn Yên Kỳ</t>
  </si>
  <si>
    <t>Quyết định số: 1472/QĐ-UBND, ngày 22/4/2020 của UBND huyện Ba Vì phê duyệt chủ trương đầu tư dự án ;QĐ số 3824 /QĐ- UBND, ngày 14 /08/2020 của UBND huyện Ba Vì về việc phê duyệt Báo cáo kinh tế kỹ thuật; QĐ số 5295/QĐ-UBND ngày 17/09 /2020 của UBND huyện Ba Vì phê duyệt kế hoạch lựa chọn nhà thầu</t>
  </si>
  <si>
    <t>Xây dựng nhà máy, hệ thống cấp nước sạch nông thôn huyện Ba Vì, Hà Nội</t>
  </si>
  <si>
    <t xml:space="preserve"> CTCP ĐTXD cấp thoát nước và Môi trường Ba Vì và CT CP Ao Vua</t>
  </si>
  <si>
    <t>Phú Sơn, Thái Hòa, Cẩm Lĩnh, Ba Trại, Tản Lĩnh, Cam Thượng, Tản Hồng, Vân Hòa, TT Tây Đằng</t>
  </si>
  <si>
    <t>QĐ 866/QĐ-UBND ngày 22/02/2016 của UBND thành phố Hà Nội về phê duyệt chủ trương đầu tư dự án; Quyết định 2946/QĐ-UBND ngày 15/6/2018 về phê duyệt chủ chương đầu tư.; QĐ số 2678/QĐ-UBND ngày 23/6/2020 của UBND huyện Ba Vì phê duyệt tổng mặt bằng 1/500</t>
  </si>
  <si>
    <t>Cải tạo nâng cấp đường TL414 (87A cũ) - Ao Vua đoạn Km0 +00 -Km3+439,11</t>
  </si>
  <si>
    <t>Quyết định số: 2087/QĐ-UBND, ngày 30/10/2017 của UBND huyện Ba Vì phê duyệt dự án QĐ số: 1450/QĐ-UBND ngày 28/6/2020 của UBND thành phố Hà Nội v/v điều chỉnh dự án ĐTXD CT;</t>
  </si>
  <si>
    <t>Đường trục thôn Tri Lai, xã Đồng Thái</t>
  </si>
  <si>
    <t>Nghị Quyết số 17/NQ-HĐND ngày 13/8/2020 của Hội đồng nhân dân huyện Ba Vì về việc phê duyệt chủ trương đầu tư; Quyết định số 5003/QĐ-UBND ngày 12/9/2020 của UBND huyện Ba Vì</t>
  </si>
  <si>
    <t>Trường mầm non thị trấn Tây Đằng</t>
  </si>
  <si>
    <t>Nghị quyết 03/NQ-HĐND ngày 15/5/2019 của HĐND huyện Ba Vì về việc phê duyệt chủ trương đầu tư; Nghị Quyết 08/NQ-HĐND của HĐND thành phố Hà Nội cập nhật, điều chỉnh kế hoạch đầu tư công trung hạn 2016- 2020; QĐ số 3066/QĐ-UBND ngày 10/6/2019 của UBND huyện BA Vì về việc phê duyệt dự án đầu tư xây dựng; QĐ số 4012/QĐ/UBND ngày 17/8/2020 của UBND huyện Ba Vì về việc  phê duyệt kết quả đấu thầu và công nhận đơn vị trúng thầu gói thầu số 12: Toàn bộ phần xây dựng</t>
  </si>
  <si>
    <t xml:space="preserve">Dự án đầu tư Tiếp nước, cải tạo khôi phục sông Tích </t>
  </si>
  <si>
    <t>Sở Nông nghiệp và phát triển nông thôn Hà Nội</t>
  </si>
  <si>
    <t>Cẩm Lĩnh, Thụy An, Vật Lại, Tây Đằng, Tiên Phong, Cam Thượng</t>
  </si>
  <si>
    <t>QĐ 4927 ngày 06/10/2010 của UBND thành phố Hà Nội phê duyệt dự án đầu tư; Quyết định số 5403/QĐ-UBND ngày 21/11/2011 của UBND Thành phố phê duyệt hồ sơ ranh giới phạm vi  xây dựng sông và đường quản lý hai bên sông đoạn I tỷ lệ 1/500 để làm cơ sở lập phương án và tổ chức giải phóng mặt bằng.; Biên bản bàn giao mốc trên thực địa ngày 06/01/2017.</t>
  </si>
  <si>
    <t>Xây dựng nhà làm việc kết hợp hội trường lam việc UBND xã Đông Quang</t>
  </si>
  <si>
    <t>NQ 11/NQ-HĐND ngày 30/6/2020 của HĐND huyện Ba Vì phê duyệt chủ trương đầu tư dự án.</t>
  </si>
  <si>
    <t>Xây dựng tuyến đường quy hoạch 13,5m từ đường Ỷ Lan đến đường trục thôn Hoàng Long, xã Đặng Xá, huyện Gia Lâm</t>
  </si>
  <si>
    <t>xã Đặng Xá, huyện Gia Lâm</t>
  </si>
  <si>
    <t>- QĐ: 7855/QĐ-UBND ngày 24/9/2018 của UBND huyện Gia Lâm về việc phê duyệt chủ trương đầu tư dự án: Xây dựng tuyến đường quy hoạch 13,5m từ đường Ỷ Lan đến đường trục thôn Hoàng Long, xã Đặng Xá, huyện Gia Lâm.
Tờ trình số 2527/TTr-QLDA ĐTXD ngày 15/10/2019 của Ban QLDA ĐTXD huyện Gia Lâm v/v thẩm định, phê duyệt báo cáo KTKT đầu tư xây dựng.
Văn bản chỉ lệnh cắm mốc số 1221/STNMT-CCQLĐĐ ngày 21/2/2020 của Sở Tài nguyên và Môi trường</t>
  </si>
  <si>
    <t>Giải phóng mặt bằng tạo quỹ đất theo quy hoạch khu đất C14 tại Thị trấn Trâu Quỳ, huyện Gia Lâm</t>
  </si>
  <si>
    <t>Trâu Quỳ</t>
  </si>
  <si>
    <t>Quyết định số 3007/QĐ-UBND ngày 26/4/2019 của UBND huyện Gia Lâm phê duyệt chủ trương đầu tư dự án: Giải phóng mặt bằng tạo quỹ đất theo quy hoạch khu đất C14 tại Thị trấn Trâu Quỳ, huyện Gia Lâm.
Bản vẽ QH TMB chấp thuận tháng 9/2019</t>
  </si>
  <si>
    <t>Giải phóng mặt bằng tạo quỹ đất theo quy hoạch khu đất C16 tại Thị trấn Trâu Quỳ, huyện Gia Lâm</t>
  </si>
  <si>
    <t>Quyết định số 3009/QĐ-UBND ngày 26/4/2019 của UBND huyện Gia Lâm phê duyệt chủ trương đầu tư dự án: Giải phóng mặt bằng tạo quỹ đất theo quy hoạch khu đất C16 tại Thị trấn Trâu Quỳ, huyện Gia Lâm.
Bản vẽ QH TMB chấp thuận tháng 9/2019</t>
  </si>
  <si>
    <t>Giải phóng mặt bằng tạo quỹ đất theo quy hoạch khu đất C19 tại xã Đa Tốn, huyện Gia Lâm</t>
  </si>
  <si>
    <t>Quyết định số 2081/QĐ-UBND ngày 13/3/2019 của UBND huyện Gia Lâm phê duyệt chủ trương đầu tư dự án: Giải phóng mặt bằng tạo quỹ đất theo quy hoạch khu đất C19 tại xã Đa Tốn, huyện Gia Lâm.
Bản vẽ QH TMB chấp thuận tháng 9/2019
Quyết định số 8056/QĐ-UBND ngày 16/10/2020 của UBND huyện Gia Lâm về việc phê duyệt DA BCNCKT dự án: Giải phóng mặt bằng tạo quỹ đất theo quy hoạch khu đất C19 tại xã Đa Tốn, huyện Gia Lâm.</t>
  </si>
  <si>
    <t>Giải phóng mặt bằng tạo quỹ đất theo quy hoạch khu chức năng CCKO1-8 thuộc quy hoạch chi tiết hai bên tuyến đường Dốc Hội – Đại học nông nghiệp I</t>
  </si>
  <si>
    <t xml:space="preserve">Quyết định số 8069/QĐ-UBND ngày 29/10/2019 của UBND huyện Gia Lâm về việc phê duyệt dự án đầu tư dự án: Giải phóng mặt bằng tạo quỹ đất theo quy hoạch khu chức năng CCKO1-8 thuộc quy hoạch chi tiết hai bên tuyến đường Dốc Hội – Đại học nông nghiệp I </t>
  </si>
  <si>
    <t>Giải phóng mặt bằng tạo quỹ đất theo quy hoạch các khu chức năng thuộc quy hoạch chi tiết hai bên tuyến đường Dốc Hội – Đại học nông nghiệp I và quy hoạch chi tiết hai bên tuyến đường 179</t>
  </si>
  <si>
    <t>Cổ Bi, Trâu Quỳ, Kiêu Kỵ</t>
  </si>
  <si>
    <t>Quyết định số 8070/QĐ-UBND ngày 29/10/2019 của UBND huyện Gia Lâm về việc phê duyệt dự án đầu tư dự án: Giải phóng mặt bằng tạo quỹ đất theo quy hoạch các khu chức năng thuộc quy hoạch chi tiết hai bên tuyến đường Dốc Hội - Đại học nông nghiệp I và quy hoạch chi tiết hai bên tuyến đường 179. Đang xin chỉ lệnh cắm mốc</t>
  </si>
  <si>
    <t>Giải phóng mặt bằng tạo quỹ đất theo quy hoạch khu chức năng CCK02, BDX4 thuộc quy hoạch chi tiết hai bên tuyến đường 179</t>
  </si>
  <si>
    <t>Kiêu kỵ</t>
  </si>
  <si>
    <t>Quyết định số 8068/QĐ-UBND ngày 29/10/2019 của UBND huyện Gia Lâm về việc phê duyệt dự án đầu tư dự án: Giải phóng mặt bằng tạo quỹ đất theo quy hoạch khu chức năng CCK02, BDX4 thuộc quy hoạch chi tiết hai bên tuyến đường 179. Đang xin chỉ lệnh cắm mốc</t>
  </si>
  <si>
    <t>Xây dựng Trung tâm y tế huyện Gia Lâm</t>
  </si>
  <si>
    <t>Văn bản số 55/HĐND-KTXH ngày 22/6/2018 của HĐND huyện Gia Lâm  về chủ trương đầu tư dự án: "Xây dựng Trung tâm y tế huyện Gia Lâm". Quyết định số 4115/QĐ-UBND ngày 19/6/2019 về phê duyệt dự án.
Văn bản chỉ lệnh cắm mốc số 6640/STNMT-CCQLĐĐ ngày 31/7/2020 của Sở Tài nguyên và Môi trường</t>
  </si>
  <si>
    <t>Giải phóng mặt bằng phục vụ đấu giá quyền sử dụng đất các khu trung tâm thể dục thể thao tại các xã: Phú Thị, Dương Xá, Cổ Bi, Ninh Hiệp và thị trấn Trâu Quỳ, huyện Gia Lâm</t>
  </si>
  <si>
    <t>Phú Thị, Dương Xá, Cổ Bi, Ninh Hiệp và thị trấn Trâu Quỳ, huyện Gia Lâm</t>
  </si>
  <si>
    <t xml:space="preserve"> Nghị Quyết số 04/NQ-HĐND ngày 26/06/2020 của HĐND Huyện Gia Lâm về việc phê duyệt chủ trương đầu tư và điều chỉnh, bổ sung chủ trương đầu tư một số dự án thuộc thẩm quyền HĐND huyện Gia Lâm (kèm theo Phụ lục I.24); 
Căn cứ Hồ sơ Quy hoạch tổng mặt bằng tỷ lệ 1/500 Trụ sở Đảng ủy, HĐND-UBND xã Dương Xá và Trung tâm văn hóa - thể thao xã Dương Xá được UBND huyện Gia Lâm chấp thuận ngày 15/7/2018; H145; Quy hoạch tổng mặt bằng tỷ lệ 1/500 Trung tâm văn hóa - thể thao xã Cổ Bi – Nhà văn hóa thôn Cam – Khu đất cây xanh CX4 được UBND huyện Gia Lâm chấp thuận ngày 13/5/2018; Quy hoạch tổng mặt bằng tỷ lệ 1/500 Trụ sở Đảng ủy, HĐND-UBND Thị trấn Trâu Quỳ được UBND huyện Gia Lâm chấp thuận ngày 20/6/2018; Quy hoạch tổng mặt bằng tỷ lệ 1/500 Trung tâm văn hóa - thể thao xã Ninh Hiệp được UBND huyện Gia Lâm chấp thuận ngày 6/10/2016; Mặt bằng tổng thể Trung tâm văn hóa thể thao xã Phú Thị được duyệt kèm theo Quyết định số 4126/QĐ-UBND ngày 20/6/2019 về việc phê duyệt dự án: Xây dựng Trung tâm văn hóa – thể thao xã Phú Thị, huyện Gia Lâm;
</t>
  </si>
  <si>
    <t>Trường THCS Biên Giang
 (giai đoạn 2), phường Biên Giang</t>
  </si>
  <si>
    <t>Quyết định số 8397/QĐ-UBND ngày 25/10/2014 của UBND quận Hà Đông về việc phê duyệt dự án đầu tư xây dựng công trình: Trường THCS Biên Giang (giai đoạn 2), phường Biên Giang, quận Hà Đông.
  QĐ số 7253/QĐ-UBND ngày 12/9/2014 về việc cho phép chuẩn bị đầu tư dự án
   QĐ số 4535/QĐ-UBND ngày 29/10/ 2018 phê duyệt báo cáo kinh tế kỹ thuật công trình</t>
  </si>
  <si>
    <t>Dự án Đầu tư xây dựng công trình cầu Ỷ La</t>
  </si>
  <si>
    <t>Ban QLDA ĐTXDCTGT 
TP Hà Nội</t>
  </si>
  <si>
    <t>Phường Dương Nội</t>
  </si>
  <si>
    <t>QĐ số 5636/QĐ-UBND ngày 22/10/2018 của UBND Thành Phố Hà Nội phê duyệt dự án.
( Dự án của Thành Phố)</t>
  </si>
  <si>
    <t>Xây dựng: Tuyến đường từ đê sông Hồng đến đường gom cầu Thanh Trì (Đường 25m Vinaconex)</t>
  </si>
  <si>
    <t>Cự Khối, Thạch Bàn</t>
  </si>
  <si>
    <t>Quyết định 10211/QĐ-UBND ngày 30/10/2015 của UBND quận Long Biên phê duyệt dự án đầu tư; Quyết định số 598/QĐ-UBND ngày 05/02/2020 của UBND Quận Long Biên v/v phê duyệt điều chỉnh dự án</t>
  </si>
  <si>
    <t>Xây dựng trường Tiểu học Ngọc Thụy 2 tại ô quy hoạch A8/TH</t>
  </si>
  <si>
    <t>Quyết định 7604/QĐ-UBND ngày 28/10/2016 của UBND quận Long Biên phê duyệt dự án đầu tư; Quyết định số 7072/QĐ-UBND ngày 28/12/2018</t>
  </si>
  <si>
    <t>Hoàn thiện hạ tầng kỹ thuật tuyến đường từ ngõ 94 Thượng Thanh đến ngõ 99 Đức Giang</t>
  </si>
  <si>
    <t>Thượng Thanh, Đức Giang</t>
  </si>
  <si>
    <t>Quyết định 7069/QĐ-UBND ngày 28/12/2018 của UBND quận Long Biên phê duyệt điều chỉnh dự án đầu tư</t>
  </si>
  <si>
    <t>Xây dựng hạ tầng kỹ thuật các ô đất thuộc khu quy hoạch C14 (gồm C14/NO1, C14/NO2, C14/NO3, C14/CX1, C14/CX2, C14/NT1, C14/NT2) và các tuyến đường phụ cận phục vụ công tác đấu giá quyền sử dụng đất tại phường Phúc Đồng</t>
  </si>
  <si>
    <t xml:space="preserve"> Quyết định số 4795/QĐ-UBND ngày 31/12/2019 của UBND quận Long Biên về việc phê duyệt điều chỉnh dự án đầu tư</t>
  </si>
  <si>
    <t>Chỉnh trang hạ tầng kỹ thuật ô quy hoạch G.6-NO6, G.6-LX4, G.6-LX5 phường Thạch Bàn</t>
  </si>
  <si>
    <t>Văn bản số 123/HĐND-TCKH ngày 16/5/2017 của  Hội đồng nhân dân Quận phê duyệt Chủ trương đầu tư; Quyết định số 5410/QĐ-UBND ngày 30/10/2017 của UBND quận Long Biên về việc phê duyệt báo cáo KTKT dự án;
Văn bản số 1178/UBND-TTPTQĐ ngày 18/6/2020 UBND Quận xin ý kiến về việc giao đất thực hiện dự án</t>
  </si>
  <si>
    <t>Chỉnh trang HTKT ô đất tại ô quy hoạch E.5/P1 phụ cận tuyến đường Cổ Linh, tuyến đường quy hoạch 17,5m.</t>
  </si>
  <si>
    <t>Văn bản số 115/HĐND-TCKH ngày 16/5/2017 của Hội đồng nhân dân Quận phê duyệt Chủ trương đầu tư; Quyết định số 5472/QĐ-UBND ngày 31/10/2017 của UBND quận Long Biên về việc phê duyệt dự án
- Quyết định số 4550/QĐ-UBND ngày 31/12/2019 về việc phê duyệt điều chỉnh dự án: thời gian thực hiện đến năm 2021</t>
  </si>
  <si>
    <t>Hoàn chỉnh HTKT, GPMB ô quy hoạch E.3/CCKO1 phụ cận tuyến đường 40m, 22m phường Bồ Đề, quận Long Biên</t>
  </si>
  <si>
    <t>Quyết định 7070/QĐ-UBND ngày 28/12/2018 của UBND quận Long Biên phê duyệt điều chỉnh dự án đầu tư</t>
  </si>
  <si>
    <t>Xây dựng HTKT khu tái định cư tại ô quy hoạch A4-NO1 phường Ngọc Thụy, Thượng Thanh, quận Long Biên</t>
  </si>
  <si>
    <t>Ngọc Thụy, Thượng Thanh</t>
  </si>
  <si>
    <t xml:space="preserve"> - Quyết định số 7647/QĐ-UBND ngày 31/10/2016 của UBND quận Long Biên phê duyệt dự án đầu tư;
 - Quyết định số 725/QĐ-UBND ngày 12/3/2018 của UBND quận Long Biên phê duyệt hồ sơ TKBVTC-DT công trình 
 - Quyết định số 4685/QĐ-UBND ngày 31/12/2019 của UBND quận Long Biên phê duyệt điều chỉnh dự án đầu tư</t>
  </si>
  <si>
    <t>Hoàn chỉnh hạ tầng kỹ thuật, GPMB các ô quy hoạch B4/CL4, B4/CL3 và B4/NO1 phụ cận tuyến đường 40m, 17,5m, 13,5m phục vụ đấu giá quyền sử dụng đất phường Thượng Thanh</t>
  </si>
  <si>
    <t xml:space="preserve"> - Quyết định số 7620/QĐ-UNBD ngày 28/10/16 của UBND quận Long Biên phê duyệt dự án đầu tư
- Quyết định 4549/QĐ-UBND ngày 31/12/2019 về việc phê duyệt điều chỉnh dự án: thời gian thực hiện đến năm 2021</t>
  </si>
  <si>
    <t>XD Tuyến đường 40m nối từ đường NVC đến hết KTĐC Ngọc Thụy</t>
  </si>
  <si>
    <t>- Quyết định 7588/QĐ-UBND ngày 31/10/2017 của UBND thành phố Hà Nội phê duyệt dự án đầu tư;
- Quyết định số 626/QĐ-SXD ngày 31/8/2018 của Sở Xây dựng Hà Nội phê duyệt HS TKBVTC-DT công trình</t>
  </si>
  <si>
    <t>Cải tạo, xây dựng HTKT khu Đấu và vườn Hồ phường Cự Khối</t>
  </si>
  <si>
    <t>Long biên</t>
  </si>
  <si>
    <t xml:space="preserve"> - Quyết định số 3668/QĐ-UBND ngày 13/10/2009 của UBND quận Long Biên phê duyệt dự án
 - Quyết định số 3497/QĐ-UBND ngày 03/7/2020 của UBND quận Long Biên phê duyệt điều chỉnh dự án</t>
  </si>
  <si>
    <t>Chỉnh trang và hoàn chỉnh hạ tầng đô thị các ô đất thuộc ô quy hoạch B.2/CCKO, B.2/NO4 , B.2/LX9 phụ cận đoạn đường quy hoạch 25m, 30m phường Thượng Thanh, quận Long Biên</t>
  </si>
  <si>
    <t xml:space="preserve">Nghị quyết số 62/NQ-HĐND ngày 12/12/2018 của HĐND quận Long Biên về việc phê duyệt chủ trương đầu tư dự án; Nghị quyết số 79/NQ-HĐND ngày 12/4/2019 của HĐND quận Long Biên về việc phê duyệt điều chỉnh, bổ sung chủ trương đầu tư; Quyết định bố trí kinh phí chuẩn bị đầu tư số 3016/QĐ-UBND ngày 22/10/2019 của quận Long Biên
- Quyết định phê duyệt dự án số 3251/QĐ-UBND ngày 30/10/2019 </t>
  </si>
  <si>
    <t>Hoàn chỉnh hạ tầng kỹ thuật ô đất ký hiệu E6/HT theo Quy hoạch chi tiết cải tạo và xây dựng mới khu nhà ở tỷ lệ 1/500 tại phường Long Biên</t>
  </si>
  <si>
    <t xml:space="preserve">Nghị quyết số 88/NQ-HĐND ngày 04/7/2019 của Hội đồng nhân dân quận Long Biên về việc phê duyệt dự án
- Quyết định phê duyệt dự án số 3077/QĐ-UBND ngày 17/6/2020 </t>
  </si>
  <si>
    <t>Xây dựng HTKT các ô quy hoạch A4-NO5, A4/HH1, A4/HH5 quận Long Biên (bao gồm các tuyến đường liền kề) phục vụ đấu giá quyền sử dụng đất</t>
  </si>
  <si>
    <t>- Quyết định 7649/QĐ-UBND ngày 31/10/2016 của UBND quận Long Biên dự án đầu tư xây dựng công trình'
- Quyết định  số 1614/QĐ-UBND ngày 16/5/2018 của UBND quận về việc phê duyệt HSTKBVTC-DT công trình.</t>
  </si>
  <si>
    <t>Xây dựng tuyến đường qua nhà văn hóa tổ 5, 6 phường Long Biên, quận Long Biên.</t>
  </si>
  <si>
    <t>Quyết định số 5486/QĐ-UBND ngày 31/10/2017 về việc phê duyệt báo cáo KTKT công trình; Quyết định số 1187/QĐ-UBND ngày 12/3/2020 về điều chỉnh thời gian thực hiện</t>
  </si>
  <si>
    <t>Xây dựng trường mầm non tổ 8 phường Thạch Bàn tại ô QH G.6/NT4</t>
  </si>
  <si>
    <t>- Quyết định  số 3096/QĐ-UBND ngày 18/6/2020 của UBND quận về việc phê duyệt dự án đầu tư; 
- Quyết định  số 5314/QĐ-UBND ngày 30/9/2020 của UBND quận về việc phê duyệt HSTKBVTC-DT công trình.</t>
  </si>
  <si>
    <t>Xây dựng vườn hoa tại ô quy hoạch A.4/CX1 phường Thượng Thanh, quận Long Biên</t>
  </si>
  <si>
    <t xml:space="preserve">  - Quyết định số 1885/QĐ-UBND ngày 26/6/2019 của UBND quận Long Biên về việc phê duyệt chủ trương đầu tư dự án
- Quyết định số 3248/QĐ-UBND ngày 30/10/2019 về việc phê duyệt báo cáo KTKT</t>
  </si>
  <si>
    <t>Chỉnh trang HTKT ô đất thuộc ô quy hoạch ký hiệu A.2/CC1, phường Thượng Thanh, quận Long Biên</t>
  </si>
  <si>
    <t>Giang Biên</t>
  </si>
  <si>
    <t xml:space="preserve">  - Quyết định số 1970/QĐ-UBND ngày 04/7/2019 của UBND quận Long Biên về việc phê duyệt chủ trương đầu tư dự án
- Quyết định 3246/QĐ-UBND ngày 30/10/2019 về việc phê duyệt báo cáo KTKT</t>
  </si>
  <si>
    <t>Xây dựng vườn hoa tại ô quy hoạch E.3/CX1 phường Bồ Đề</t>
  </si>
  <si>
    <t xml:space="preserve">Bồ Đề </t>
  </si>
  <si>
    <t xml:space="preserve"> - Quyết định số 1973/QĐ-UBND ngày 04/7/2019  của UBND quận Long Biên về việc phê duyệt chủ trương đầu tư dự án
- Quyết định 3250/QĐ-UBND ngày 31/10/2019 về việc phê duyệt báo cáo KTKT</t>
  </si>
  <si>
    <t>Xây dựng tuyến đường 13,5m theo quy hoạch từ đường 25m đến ngõ Hòa Bình phường Cự Khối, quận Long Biên</t>
  </si>
  <si>
    <t>Ban QLDAĐTXD quận Long Biên</t>
  </si>
  <si>
    <t>- Quyết định  số 3156/QĐ-UBND ngày 25/10/2019 của UBND quận về việc phê duyệt dự án đầu tư; 
- Quyết định  số 3567/QĐ-UBND ngày 07/7/2020 của UBND quận về việc phê duyệt HSTKBVTC-DT công trình.</t>
  </si>
  <si>
    <t>Hoàn thiện hạ tầng kỹ thuật tuyến mương và bãi đỗ xe tại ô quy hoạch C.11/P5, phường Việt Hưng, quận Long Biên</t>
  </si>
  <si>
    <t>- Quyết định  số 541/QĐ-UBND ngày 20/01/2020 của UBND quận về việc phê duyệt dự án đầu tư; 
- Quyết định  số 3569/QĐ-UBND ngày 07/7/2020 của UBND quận về việc phê duyệt HSTKBVTC-DT công trình.</t>
  </si>
  <si>
    <t>Xây dựng trường tiểu học tại ô quy hoạch C.9/TH, phường Việt Hưng, quận Long Biên</t>
  </si>
  <si>
    <t>- Quyết định  số 3181/QĐ-UBND ngày 22/6/2020 của UBND quận về việc phê duyệt dự án đầu tư; 
- Quyết định  số 5128/QĐ-UBND ngày 24/9/2020 của UBND quận về việc phê duyệt HSTKBVTC-DT công trình.</t>
  </si>
  <si>
    <t>Xây dựng trường THCS tại ô quy hoạch D.1/THCS, phường Phúc Lợi, quận Long Biên</t>
  </si>
  <si>
    <t>- Quyết định  số 3098/QĐ-UBND ngày 18/6/2020 của UBND quận về việc phê duyệt dự án đầu tư; 
- Quyết định  số 5315/QĐ-UBND ngày 01/10/2020 của UBND quận về việc phê duyệt HSTKBVTC-DT công trình.</t>
  </si>
  <si>
    <t>Xây dựng trường tiểu học tại ô quy hoạch C.7/TH, phường Phúc Lợi, quận Long Biên</t>
  </si>
  <si>
    <t>- Quyết định  số 3097/QĐ-UBND ngày 18/6/2020 của UBND quận về việc phê duyệt dự án đầu tư; 
- Quyết định  số 5522/QĐ-UBND ngày 12/10/2020 của UBND quận về việc phê duyệt HSTKBVTC-DT công trình.</t>
  </si>
  <si>
    <t>Xây dựng trường mầm non tại ô quy hoạch C.9/NT2, phường Việt Hưng, quận Long Biên</t>
  </si>
  <si>
    <t>- Quyết định  số 3183/QĐ-UBND ngày 22/6/2020 của UBND quận về việc phê duyệt dự án đầu tư; 
- Quyết định  số 5479/QĐ-UBND ngày 08/10/2020 của UBND quận về việc phê duyệt HSTKBVTC-DT công trình.</t>
  </si>
  <si>
    <t>Xây dựng trường mầm non tại ô quy hoạch B.1/NT3, phường Thượng Thanh, quận Long Biên</t>
  </si>
  <si>
    <t>- Quyết định  số 3075/QĐ-UBND ngày 17/6/2020 của UBND quận về việc phê duyệt dự án đầu tư; 
- Quyết định  số 5274/QĐ-UBND ngày 29/9/2020 của UBND quận về việc phê duyệt HSTKBVTC-DT công trình.</t>
  </si>
  <si>
    <t>Xây dựng trường mầm non tại ô quy hoạch G.7/NT1, phường Cự Khối, quận Long Biên</t>
  </si>
  <si>
    <t>- Quyết định  số 3182/QĐ-UBND ngày 22/6/2020 của UBND quận về việc phê duyệt dự án đầu tư; 
- Quyết định  số 5318/QĐ-UBND ngày 01/10/2020 của UBND quận về việc phê duyệt HSTKBVTC-DT công trình.</t>
  </si>
  <si>
    <t>Cải tạo, nâng cấp ngõ 66 Thanh Am, phường Thượng Thanh, quận Long Biên</t>
  </si>
  <si>
    <t xml:space="preserve">- Quyết định số 1732/QĐ-UBND ngày 09/4/19 của UBND thành phố Hà Nội;
- Quyết định  số 1953/QĐ-UBND ngày 12/5/2020 của UBND Thành phố về việc phê duyệt dự án đầu tư; </t>
  </si>
  <si>
    <t>Xây dựng tuyến đường 17,5m theo quy hoạch từ đường Lý Sơn đến phố Đức Giang (giáp chợ Đức Hòa), phường Thượng Thanh, quận Long Biên</t>
  </si>
  <si>
    <t xml:space="preserve">- Quyết định số 1731/QĐ-UBND ngày 09/4/19 của UBND thành phố Hà Nội;
- Quyết định  số 2280/QĐ-UBND ngày 04/6/2020 của UBND Thành phố về việc phê duyệt dự án đầu tư; </t>
  </si>
  <si>
    <t>Xây dựng  vườn hoa công viên tại ô quy hoạch G.7/CX3, phường Cự Khối, quận Long Biên.</t>
  </si>
  <si>
    <t>- Quyết định  số 1184/QĐ-UBND ngày 12/3/2020 của UBND quận về việc phê duyệt dự án đầu tư; 
- Quyết định  số 4531/QĐ-UBND ngày 28/8/2020 của UBND quận về việc phê duyệt HSTKBVTC-DT công trình.</t>
  </si>
  <si>
    <t>Xây dựng tuyến đường 13,5m theo quy hoạch đoạn từ ngõ Hòa Bình đến phố Xuân Đỗ, phường Cự Khối, quận Long Biên</t>
  </si>
  <si>
    <t>- Quyết định  số 3262/QĐ-UBND ngày 30/10/2019 của UBND quận về việc phê duyệt dự án đầu tư; 
- Quyết định  số 3568/QĐ-UBND ngày 07/7/2020 của UBND quận về việc phê duyệt HSTKBVTC-DT công trình.</t>
  </si>
  <si>
    <t>Hoàn thiện hạ tầng kỹ thuật ô quy hoạch E.2/CXKO4, E.2/CL3 phường Bồ Đề, quận Long Biên.</t>
  </si>
  <si>
    <t xml:space="preserve">- Quyết định số 1964/QĐ-UBND ngày  04/7/19 của UBND quận Long Biên;
- Quyết định  số 3044/QĐ-UBND ngày 18/10/2019 của UBND quận về việc phê duyệt Báo cáo kinh tế kỹ thuật; </t>
  </si>
  <si>
    <t>Xây dựng tuyến đường quy hoạch 13,5m dọc mương từ đường 40m đến đường hành lang chân đê, phường Thượng Thanh, quận Long Biên</t>
  </si>
  <si>
    <t>- Quyết định  số 696/QĐ-UBND ngày 14/02/2020 của UBND quận về việc phê duyệt dự án đầu tư; 
- Quyết định  số 4670/QĐ-UBND ngày 04/9/2020 của UBND quận về việc phê duyệt HSTKBVTC-DT công trình.</t>
  </si>
  <si>
    <t>Xây dựng đường hành lang chân đê, chỉnh trang mái đê tuyến đê hữu Đuống, đoạn từ đình Hội Xá đến cầu Phù Đổng phường Phúc Lợi, quận Long Biên.</t>
  </si>
  <si>
    <t xml:space="preserve">- Nghị quyết số 08/NQ-HĐND ngày 08/7/2019 của HĐND thành phố Hà Nội'
- Quyết định  số 2856/QĐ-UBND ngày 30/7/2020 của UBND Thành phố về việc phê duyệt dự án đầu tư; </t>
  </si>
  <si>
    <t>Xây dựng đường hành lang chân đê, chỉnh trang mái đê tuyến đê hữu Đuống, đoạn từ cầu Đuống đến đình Hội Xá phường Đức Giang và Giang Biên, quận Long Biên.</t>
  </si>
  <si>
    <t>Đức Giang, Giang Biên</t>
  </si>
  <si>
    <t xml:space="preserve">- Nghị quyết số 08/NQ-HĐND ngày 08/7/2019 của HĐND thành phố Hà Nội;
- Quyết định  số 2857/QĐ-UBND ngày 30/7/2020 của UBND Thành phố về việc phê duyệt dự án đầu tư; </t>
  </si>
  <si>
    <t>Xây dựng hạ tầng kỹ thuật các tuyến đường khớp nối với khu đô thị Khai Sơn, phường Ngọc Thụy, Thượng Thanh, quận Long Biên</t>
  </si>
  <si>
    <t xml:space="preserve"> Ngọc Thụy, Thượng Thanh </t>
  </si>
  <si>
    <t>- Quyết định  số 3106/QĐ-UBND ngày 22/10/2019 của UBND quận về việc phê duyệt dự án đầu tư; 
- Quyết định  số 3180/QĐ-UBND ngày 22/6/2020 của UBND quận về việc phê duyệt HSTKBVTC-DT công trình.</t>
  </si>
  <si>
    <t xml:space="preserve">Cải tạo hệ thống giao thông, thoát nước dọc tuyến mương Gia Quất, phường Ngọc Thụy, quận Long Biên </t>
  </si>
  <si>
    <t xml:space="preserve"> Ngọc Thụy </t>
  </si>
  <si>
    <t>- Quyết định số 1968/QĐ-UBND ngày  04/7/19 của UBND quận Long Biên;
- Quyết định  số 665/QĐ-UBND ngày 12/2/2020 của UBND quận về việc phê duyệt Báo cáo kinh tế kỹ thuật.</t>
  </si>
  <si>
    <t xml:space="preserve">Chỉnh trang hạ tầng kỹ thuật đô thị, xây dựng tuyến đường tại mương thoát nước giáp ranh tổ 7, tổ 10 phường Thạch Bàn, quận Long Biên </t>
  </si>
  <si>
    <t xml:space="preserve"> Thạch Bàn </t>
  </si>
  <si>
    <t>- Quyết định số 2005/QĐ-UBND ngày  05/7/19 của UBND quận Long Biên;
- Quyết định  số 665/QĐ-UBND ngày 12/2/2020 của UBND quận về việc phê duyệt Báo cáo kinh tế kỹ thuật.</t>
  </si>
  <si>
    <t>Xây dựng tuyến đường theo quy hoạch từ ngõ Hạnh Phúc đến đường gom cầu Thanh Trì, phường Cự Khối, quận Long Biên</t>
  </si>
  <si>
    <t>- Quyết định  số 3259/QĐ-UBND ngày 30/10/2019 của UBND quận về việc phê duyệt dự án đầu tư; 
- Quyết định  số 3633/QĐ-UBND ngày 09/7/2020 của UBND quận về việc phê duyệt HSTKBVTC-DT công trình.</t>
  </si>
  <si>
    <t xml:space="preserve">Xây dựng Nhà văn hóa tổ dân phố số 6, phường Thạch Bàn, quận Long Biên  </t>
  </si>
  <si>
    <t>- Quyết định số 1967/QĐ-UBND ngày  04/7/19 của UBND quận Long Biên;
- Quyết định  số 3027/QĐ-UBND ngày 17/10/2019 của UBND quận về việc phê duyệt Báo cáo kinh tế kỹ thuật.</t>
  </si>
  <si>
    <t>Xây dựng tuyến đường 13,5m từ phố Vũ Đức Thận đến ngõ 9 đường Nguyễn Văn Linh, phường Việt Hưng, quận Long Biên</t>
  </si>
  <si>
    <t>- Quyết định số 1965/QĐ-UBND ngày  04/7/19 của UBND quận Long Biên;
- Quyết định  số 1748/QĐ-UBND ngày 20/4/2020 của UBND quận về việc phê duyệt Báo cáo kinh tế kỹ thuật.</t>
  </si>
  <si>
    <t xml:space="preserve">Xây dựng tuyến đường 15,5m theo quy hoạch từ đường 21m đến hành lang chân đê Đuống - Phù Đổng (giáp UBND phường Phúc Lợi), phường Phúc Lợi, quận Long Biên. </t>
  </si>
  <si>
    <t>- Quyết định  số 3163/QĐ-UBND ngày 29/10/2019 của UBND quận về việc phê duyệt dự án đầu tư; 
- Quyết định  số 3179/QĐ-UBND ngày 22/6/2020 của UBND quận về việc phê duyệt HSTKBVTC-DT công trình.</t>
  </si>
  <si>
    <t>Xây dựng tuyến đường từ ô quy hoạch G.7/CC5 đến đường 25m phường Cự Khối, quận Long Biên (GĐ2)</t>
  </si>
  <si>
    <t>- Quyết định  số 3164/QĐ-UBND ngày 29/10/2019 của UBND quận về việc phê duyệt dự án đầu tư; 
- Quyết định  số 3173/QĐ-UBND ngày 22/6/2020 của UBND quận về việc phê duyệt HSTKBVTC-DT công trình.</t>
  </si>
  <si>
    <t>Xây dựng tuyến đường 40m&amp;48m nối  từ khu đô thị Việt Hưng ra đường Ngô Gia Tự, quận Long Biên</t>
  </si>
  <si>
    <t>UBND quận Long Biên</t>
  </si>
  <si>
    <t>Việt Hưng </t>
  </si>
  <si>
    <t>- Nghị quyết số 12/NQ-HĐND ngày 05/12/2018 của HĐND thành phố Hà Nội phê duyệt CTĐT dự án;
- Quyết định số 6121/QĐ-UBND ngày 31/10/2019 của UBND thành phố Hà Nội phê duyệt Báo cáo nghiên cứu khả thi Dự án;</t>
  </si>
  <si>
    <t>Xây dựng tuyến đường quy hoạch 13,5m dọc đường tàu từ đường Lý Sơn đến đường 40m quy hoạch, phường Thượng Thanh, Đức Giang</t>
  </si>
  <si>
    <t>Thượng Thanh; Đức Giang</t>
  </si>
  <si>
    <t>- Quyết định số 3320/QĐ-UBND ngày 26/6/2020 của UBND Quận Long Biên về việc phê duyệt dự án đầu tư;
- Quyết định  số 4958/QĐ-UBND ngày 18/9/2020 của UBND quận về việc phê duyệt HSTKBVTC-DT công trình.</t>
  </si>
  <si>
    <t>Mở rộng đường TL 429 (từ cầu ba thá đến đường HCM)</t>
  </si>
  <si>
    <t>UBND huyện Mỹ Đức</t>
  </si>
  <si>
    <t>Phúc Lâm; Đồng Tâm</t>
  </si>
  <si>
    <t xml:space="preserve">Mở rộng bến đò hang vò + cải tạo suối Long Vân </t>
  </si>
  <si>
    <t xml:space="preserve"> Quyết định số 2038/QĐ-UBND ngày 19/9/2017 của UBND huyện Mỹ Đức về việc phê duyệt chủ trương đầu tư, nguồn vốn và khả năng cân đối vốn, kinh phí chuẩn bị đầu tư công trình; CV số 2601/SVHTT- QLDT ngày 10/7/2018 của sở VHTT V/V nhiệm vụ QH chi tiết dự án mở rộng bến đò Hang vò và cải tạo suối Long Vân xã Hương sơn tỷ lệ 1/500. Công văn số 3062/BVHTTDL-DSVH ngày 13/8/2018 của Bộ VHTTDL về việc lập dự án mở rộng bến đò Hang vò ..    Quyết định số 2158/QĐ-UBND ngày 31/10/2018 của UBND huyện Mỹ Đức về việc phê duyệt dự án đầu tư xây dựng công trình mở rộng bến đò Hang vò và cải tạo suối Long Vân; Quyết định số 812/QĐ-UBND ngày 19/2/2020 của UBND huyện Mỹ Đức cho phép chuẩn bị đầu tư công trình .....</t>
  </si>
  <si>
    <t>Cải tạo, nâng cấp Trạm Bơm tưới tiêu An Mỹ I, huyện Mỹ Đức</t>
  </si>
  <si>
    <t>BQLDA ĐTXD công trình NN và PTNT</t>
  </si>
  <si>
    <t>Đấu giá để xây dựng hạ tầng kỹ thuật thực hiện dự án cửa hàng xăng dầu Mỹ Thành</t>
  </si>
  <si>
    <t>Biểu 1B NQ 27</t>
  </si>
  <si>
    <t>Cải tạo nâng cấp tỉnh lộ 424 đoạn từ Chợ Bến (hòa Bình) đến khu du lịch Quan sơn (1,8km)</t>
  </si>
  <si>
    <t>Xây dựng Trường mầm non trung tâm xã Bột Xuyên</t>
  </si>
  <si>
    <t>Xây dựng Trường Mầm Non xã Đại Hưng</t>
  </si>
  <si>
    <t>Đại Hưng</t>
  </si>
  <si>
    <t>Nhà văn hóa thôn Phúc Lâm Thượng</t>
  </si>
  <si>
    <t>Biểu 2 NQ 08</t>
  </si>
  <si>
    <t>Đấu giá  quyền SDĐ đất ở tại đội 6, thôn phúc lâm hạ xã Phúc Lâm</t>
  </si>
  <si>
    <t>Xây dựng nhà Văn hóa thôn Khảm Lâm</t>
  </si>
  <si>
    <t>Xây dựng nhà Văn hóa thôn Phúc Lâm Trung</t>
  </si>
  <si>
    <t>Xây dựng nhà Văn hóa thôn Phù Yên</t>
  </si>
  <si>
    <t>Xây dựng Nhà Văn hóa thôn Chân Chim</t>
  </si>
  <si>
    <t>Xây dựng cơ sở 2 đài phát thanh và truyền hình Hà Nội</t>
  </si>
  <si>
    <t>DSK</t>
  </si>
  <si>
    <t>TT phát triển quỹ đất Hà Nội</t>
  </si>
  <si>
    <t>Xây dựng tuyến đường vào khu đấu giá ĐG1 phường Mỹ Đình 2</t>
  </si>
  <si>
    <t>Trung tâm phát triển quỹ đất quận Nam Từ Liêm</t>
  </si>
  <si>
    <t>Mỹ Đình 2</t>
  </si>
  <si>
    <t>Đầu tư xây dựng đoạn tuyến đường nối từ cầu Mỗ Lao , quận Hà Đông đến đường 70, quận Nam Từ Liêm</t>
  </si>
  <si>
    <t>Ban QLDA DDTXD công trình giao thông TP Hà Nội</t>
  </si>
  <si>
    <t>Xây dựng HTKT để đấu giá QSD tại khu đất xen kẹt ĐG2 tại phường Xuân Phương</t>
  </si>
  <si>
    <t>TTPT quỹ đất quận Nam Từ Liêm</t>
  </si>
  <si>
    <t>Dự án Trung tâm sản xuất phim truyền hình</t>
  </si>
  <si>
    <t>Đài truyền hình Việt Nam</t>
  </si>
  <si>
    <t>Xây dựng tuyến đường từ Khu đô thị Xuân Phương đến tổ dân phố số 4 ra đường Phương Canh, phường Xuân Phương</t>
  </si>
  <si>
    <t>Xây dựng tuyến đường để khớp nối hạ tầng kỹ thuật khu dân cư tổ dân phố 13 tới đường K2 sang tổ dân phố 15, phường Cầu Diễn</t>
  </si>
  <si>
    <t>Cầu Diễn</t>
  </si>
  <si>
    <t>Giải phóng mặt bằng, san nền sơ bộ khu đất 49,1 ha để chuẩn bị đấu giá quyền sử dụng đất tại khu đô thị mới Xuân Phương</t>
  </si>
  <si>
    <t>TTPT quỹ đất Nam Từ Liêm</t>
  </si>
  <si>
    <t>Vùng ảnh hưởng môi trường bán kính 500 m của Khu xử lý chất thải Xuân Sơn</t>
  </si>
  <si>
    <t>UBNDTP</t>
  </si>
  <si>
    <t>Vb số 2698/UBND - KH&amp;ĐT V/v gia hạn thời gian hoàn thành DA bồi thường, hỗ trợ và tái định cư theo quy hoạch khu đất 83,78 ha vùng ảnh hưởng môi trường bán kính 500 m của Khu xử lý chất thải Xuân Sơn. Vb số 5590/KH&amp;ĐT-NS ngày 07/9/2017 của Sở KH&amp;ĐT V/v Giãn tiến độ GPMB Dự án bồi thường, hỗ trợ và tái định cư theo quy hoạch khu đất 83,78 ha vùng ảnh hưởng môi trường bán kính 500 m của khu xử lý chất thải Xuân Sơn, thị xã Sơn Tây</t>
  </si>
  <si>
    <t xml:space="preserve"> Xây dựng hạ tầng kỹ thuật khu tái định cư phục vụ thu hồi đất một số dự án trên địa bàn thị xã Sơn Tây</t>
  </si>
  <si>
    <t>Quyết định số 2105/QĐ-UBND ngày 05/4/2017 phê duyệt Báo cáo nghiên cứu khả thi dự án. Quyết định số 6697/QĐ-UBND ngày 20/11/2019 phê duyệt điều chỉnh Báo cáo nghiên cứu khả thi dự án</t>
  </si>
  <si>
    <t>Đường Kim An - Đỗ Động (Đoạn từ Kim An đi QL 21B)</t>
  </si>
  <si>
    <t>Kim An
Đỗ Động</t>
  </si>
  <si>
    <t>Xây dựng HTKT đấu giá QSD đất khu 3, xã Kim Thư, huyện Thanh Oai</t>
  </si>
  <si>
    <t>Trường mầm non xã Bích Hòa</t>
  </si>
  <si>
    <t>Bích Hòa</t>
  </si>
  <si>
    <t>Trường THCS xã Cao Viên</t>
  </si>
  <si>
    <t>Xây dựng mở rộng THCS xã Tam Hưng</t>
  </si>
  <si>
    <t>Xây dựng HTKT đấu giá QSD đất khu 1, xã Kim Thư, huyện Thanh Oai</t>
  </si>
  <si>
    <t>Xây dựng HTKT đấu giá QSD đất khu 2, xã Kim Thư, huyện Thanh Oai</t>
  </si>
  <si>
    <t>Xây dựng HTKT đấu giá QSD đất khu Rặng Sắn giai đoạn 3 thôn Cáo Xá, xã Cao Dương, huyện Thanh oai</t>
  </si>
  <si>
    <t xml:space="preserve"> Cao Dương</t>
  </si>
  <si>
    <t>Xây mới Trụ sở làm việc Đảng ủy- HĐND- UBND xã Bích Hòa</t>
  </si>
  <si>
    <t>Tuyến đường nối từ QL 21B với đường trục phát triển phía Nam (tỉnh Hà Tây cũ) đoạn qua địa phận xã Bích Hòa</t>
  </si>
  <si>
    <t>Đấu giá QSD đất khu K3 Thị trấn Kim bài giai đoạn 1, huyện Thanh Oai</t>
  </si>
  <si>
    <t>Đấu giá QSD đất để thực hiện dự án đầu tư nhà ở thấp tầng khu Mộc Dưới, thôn Châu Mai, xã Liên Châu, huyện Thanh Oai</t>
  </si>
  <si>
    <t>Đường trục phát triển kinh tế huyện Thanh Oai</t>
  </si>
  <si>
    <t>Kim Bài
Tam Hưng
Thanh Văn 
Thanh Thùy</t>
  </si>
  <si>
    <t>Nâng cấp, mở rộng Quốc lộ 21B đoạn từ thị trấn Kim Bài tới nút giao ngã tư Vác</t>
  </si>
  <si>
    <t>Kim Thư
Phương Trung
Dân Hòa</t>
  </si>
  <si>
    <t>Cải tạo, nâng cấp để chuyển đổi nhiệm vụ của nghĩa trang Văn Điển</t>
  </si>
  <si>
    <t>Ban phục vụ lễ tang Hà Nội</t>
  </si>
  <si>
    <t>- Quyết định số 6436/QĐ-UBND ngày 25/10/2013 của UBND Thành phố phê duyệt dự án; Quyết định số 2160/QĐ-UBND ngày 18/3/2013 của UBND Thành phố phê duyệt Quy hoạch tổng mặt bằng; Quyết định số 6487/QĐ-UBND ngày 29/11/2018 của UBND Thành phố điều chỉnh cục bộ Quy hoạch chi tiết tỷ lệ 1/500
- Quyết định số 1116/QĐ-UBND ngày 11/3/2019 của UBND Thành phố phê duyệt điều chỉnh dự án</t>
  </si>
  <si>
    <t>Đường Trục chính xã Tam Hiệp</t>
  </si>
  <si>
    <t xml:space="preserve">- Quyết định số 4117/QĐ-UBND ngày 22/7/2014 của UBND huyện Thanh Trì phê duyệt dự án.
- Quyết định số 7447/QĐ-UBND ngày 20/10/2020 của UBND huyện Thanh Trì phê duyệt điều chỉnh thời gian thực hiện dự án.
- VB 491/QĐ-ĐT ngày 09/11/2019 của UBND huyện Thanh Trì v/v thực hiện nội dung VB 110/BC-TTPTQĐ ngày 07/11/2019 v/v đề xuất cưỡng chế thu hồi đất để thực hiện dự án.
</t>
  </si>
  <si>
    <t>Cải tạo đường dẫn từ cầu Huỳnh Cung đến đường Tựu Liệt, xã Tam Hiệp huyện Thanh Trì</t>
  </si>
  <si>
    <t>- Quyết định số 10036/QĐ-UBND ngày 28/10/2016 của UBND huyện Thanh Trì phê duyệt Báo cáo kinh tế kỹ thuật dự án.
- Quyết định số 4419/QĐ-UBND ngày 31/10/2019 của UBND huyện Thanh Trì phê duyệt điều chỉnh Báo cáo kinh tế kỹ thuật dự án.</t>
  </si>
  <si>
    <t>Đường nối khu TĐC X4 tới đường rặng thông thôn Cổ Điển A (giao với đường quy hoạch mặt cắt ngang 25m)</t>
  </si>
  <si>
    <t xml:space="preserve">- Quyết định số 4333/QĐ-UBND ngày 14/8/2019 của UBND Thành phố cho phép thực hiện chuẩn bị đầu tư một số tuyến đường Thành phố quản lý sử dụng nguồn vốn ngân sách huyện trên địa bàn huyện Thanh Trì.
- Bản định vị tọa độ mốc giới thực hiện theo Văn bản số 8054/STNMT-CCQLĐĐ ngày 26/9/2018 của Sở Tài nguyên và Môi trường. </t>
  </si>
  <si>
    <t>Nhà văn hóa Quốc Bảo</t>
  </si>
  <si>
    <t>- Quyết định số 7286/QĐ-UBND ngày 23/10/2018 của UBND huyện Thanh Trì phê duyệt Báo cáo kinh tế kỹ thuật dự án.
- Quyết định số 2997/QĐ-UBND ngày 15/5/2020 của UBND huyện Thanh Trì về việc thu hồi đất do UBND thị trấn quản lý.</t>
  </si>
  <si>
    <t>Khu đấu giá quyền sử dụng đất B1-1 xã Tứ Hiệp, huyện Thanh Trì</t>
  </si>
  <si>
    <t>- Quyết định số 7321/QĐ-UBND ngày 25/10/2018 của UBND huyện Thanh Trì phê duyệt Báo cáo kinh tế kỹ thuật dự án.
- Văn bản số 783/VP-UBND ngày 07/10/2020 của Văn phòng UBND Thành phố áp dụng biện pháp cưỡng chế thu hồi đất.</t>
  </si>
  <si>
    <t>Nâng cấp, mở rộng Trụ sở UBND xã Tả Thanh Oai</t>
  </si>
  <si>
    <t>- Quyết định số 7375/QĐ-UBND ngày 30/10/2018 của UBND huyện Thanh Trì phê duyệt Báo cáo kinh tế kỹ thuật dự án.</t>
  </si>
  <si>
    <t>Xây dựng hạ tầng khu tưởng niệm danh nhân Chu Văn An</t>
  </si>
  <si>
    <t xml:space="preserve">- Quyết định số 5576/QĐ-UBND ngày 22/10/2015 của UBND Thành phố điều chỉnh dự án đầu tư; Dự án nằm trong KH đầu tư công 2021-2025. 
- QĐ thu hồi đất của các hộ gia đình, cá nhân các năm 2013, 2014, 2017. QĐ phê duyệt Phương án BT, HT, TĐC năm 2020.
- Tờ trình số 112/TTr- UBND ngày 29/7/2020 của UBND huyện v/v Gia hạn thời gian thực hiện dự án. 
- VB 8100/SXD-QLXD ngày 07/9/2020 của Sở Xây dựng v/v tham gia ý kiến thẩm định về điều chỉnh thời gian thự hiện dự án.
</t>
  </si>
  <si>
    <t>Đường liên xã Yên Mỹ - Duyên Hà - Vạn Phúc</t>
  </si>
  <si>
    <t>Yên Mỹ, Duyên Hà, Vạn Phúc</t>
  </si>
  <si>
    <t>- Quyết định số 6510/QĐ-UBND ngày 30/10/2015 của UBND huyện Thanh Trì phê duyệt dự án.
- QĐ thu hồi đất của các hộ gia đình, cá nhân các năm 2017, 2018, 2019.
- Quyết định số 9195/QĐ-UBND ngày 18/12/2018 của UBND huyện Thanh Trì phê duyệt điều chỉnh tổng mức đầu tư và thời gian thực hiện dự án.</t>
  </si>
  <si>
    <t>Cải tạo nâng cấp đường liên xã Liên Ninh</t>
  </si>
  <si>
    <t>- Quyết định số 6545/QĐ-UBND ngày 30/10/2015 của UBND huyện Thanh Trì phê duyệt dự án.
- QĐ thu hồi đất của các hộ gia đình, cá nhân năm 2019.
- Quyết định số 4959/QĐ-UBND ngày 26/11/2019 của UBND huyện Thanh Trì điều chỉnh thời gian thực hiện dự án.</t>
  </si>
  <si>
    <t>Xây dựng HTKT Khu tái định cư X4 tại xã Tứ Hiệp phục vụ GPMB các dự án trên địa bàn huyện Thanh Trì và các dự án phát triển giao thông đô thị</t>
  </si>
  <si>
    <t xml:space="preserve">- Quyết định số 2159/QĐ-UBND ngày 10/4/2017 của UBND Thành phố phê duyệt dự án.
- Quyết định số 69/QĐ -UBND ngày 05/1/2019 của UBND Thành phố giao 10.903m2 đất (đợt 1)  cho UBND huyện Thanh Trì để thực hiện dự án. 
- Quyết định số 2364/QĐ-UBND ngày 09/6/2020 của UBND Thành phố phê duyệt điều chỉnh dự án. </t>
  </si>
  <si>
    <t>Nâng cấp, mở rộng tuyến đường Tứ Hiệp</t>
  </si>
  <si>
    <t>Tứ Hiệp, TT Văn Điển</t>
  </si>
  <si>
    <t>- Quyết định số 6111/QĐ-UBND ngày 06/10/2017 của UBND huyện Thanh Trì phê duyệt dự án; Quyết định số 2947/QĐ-UBND ngày 24/7/2019 của UBND huyện Thanh Trì phê duyệt điều chỉnh tổng mức đầu tư dự án.
- Thông báo thu hồi đất số 696/TB-UBND ngày 27/11/2017 và số 722/TB-UBND ngày 15/12/2017 của UBND huyện Thanh Trì. Quyết định thu hồi đất và quyết định phê duyệt phương án cho các hộ gia đình cá nhân từ tháng 11/2018 đến tháng 7/2020.</t>
  </si>
  <si>
    <t>- Quyết định số 2553/QĐ-UBND ngày 14/6/2018 của UBND huyện Thanh Trì phê duyệt dự án.
- QĐ thu hồi 18,478 ha năm 2018, 2019, 2020.</t>
  </si>
  <si>
    <t>- Quyết định số 7331/QĐ-UBND ngày 25/10/2018 của UBND huyện Thanh Trì phê duyệt dự án.
- QĐ thu hồi 0,0203 ha (06/152 hộ) năm 2019.</t>
  </si>
  <si>
    <t>Đường giao thông làng nghề Hữu Hòa (đoạn từ ngã 3 cầu Hữu Hòa đến làng nghề xã Hữu Hòa)</t>
  </si>
  <si>
    <t>- Quyết định số 3219/QĐ-UBND ngày 29/3/2013 của UBND huyện Thanh Trì phê duyệt chủ trương đầu tư dự án.
- QĐ thu hồi 2,9902 ha (182/201 hộ) năm 2018, 2019.
- Quyết định số 7301/QĐ-UBND ngày 24/10/2018 của UBND huyện Thanh Trì phê duyệt kế hoạch lựa chọn nhà thầu và thời gian thực hiện dự án.</t>
  </si>
  <si>
    <t>Cải tạo, mở rộng tuyến đường Đôi Huyện ủy đoạn từ Ngọc Hồi đến đường nối Pháp Vân tới khu đấu giá Tứ Hiệp - Ngũ Hiệp, huyện Thanh Trì (giai đoạn 2)</t>
  </si>
  <si>
    <t xml:space="preserve">- Quyết định 6406/QĐ-UBND ngày 11/8/2016 của UBND huyện Thanh Trì phê duyệt dự án.
- QĐ thu hồi 0,0418 ha năm 2019.
- Quyết định số 5769/QĐ-UBND ngày 18/12/2019 của UBND huyện Thanh Trì điều chỉnh thời gian thực hiện dự án.
</t>
  </si>
  <si>
    <t>Cải tạo nâng cấp Quốc lộ 1A đoạn Văn Điển - Ngọc Hồi (Km185 - Km189)</t>
  </si>
  <si>
    <t>Ngũ Hiệp, Tứ Hiệp, Ngọc Hồi, Liên Ninh</t>
  </si>
  <si>
    <t xml:space="preserve">- Quyết định số 3553/UBND ngày 19/10/2010 của UBND Thành phố phê duyệt dự án.
- QĐ thu hồi đất của các hộ gia đình, cá nhân năm 2018.
- Thông báo số 365/TB-VP ngày 11/9/2020 của Văn phòng UBND Thành phố về kết luận của Phó Chủ tịch UBND Thành phố tại cuộc họp xem xét giải quyết vướng mắc về chính sách bồi thường, hỗ trợ, tái định cư khi Nhà nước thu hồi đất thực hiện dự án. </t>
  </si>
  <si>
    <t>- Quyết định số 6086/QĐ-UBND ngày 31/10/2019 của UBND Thành phố phê duyệt Báo cáo kinh tế kỹ thuật dự án.</t>
  </si>
  <si>
    <t>Nhà máy xử lý nước thải Yên Xá</t>
  </si>
  <si>
    <t>Ban QLDA ĐTXD công trình cấp nước, thoát nước và môi trường Thành phố</t>
  </si>
  <si>
    <t xml:space="preserve">- Quyết định số 7051/QĐ-UBND ngày 20/11/2013 của UBND Thành phố phê duyệt dự án.
- Quyết định số 934/QĐ-UBND ngày 13/2/2017 của UBND Thành phố chuyển chủ đầu tư thực hiện dự án.  </t>
  </si>
  <si>
    <t>Nâng cấp cải tạo trạm bơm tiêu Đại Áng</t>
  </si>
  <si>
    <t>Ban QLDA ĐTXD công trình nông nghiệp &amp;phát triển nông thôn Thành phố</t>
  </si>
  <si>
    <t>- Quyết định số 6050/QĐ-UBND ngày 30/10/2019 của UBND Thành phố phê duyệt dự án. 
- Nghị quyết số 08/NQ-HĐND ngày 4/12/2018 của HĐND Thành phố về cập nhật, điều chỉnh kế hoạch đầu tư công trung hạn 05 năm 2016-2020 của cấp Thành phố.</t>
  </si>
  <si>
    <t>- Quyết định số 7215/QĐ-UBND ngày 16/10/2018 của UBND huyện Thanh Trì phê duyệt dự án.</t>
  </si>
  <si>
    <t>- Quyết định số 7285/QĐ-UBND ngày 23/10/2018 của UBND huyện Thanh Trì phê duyệt dự án. 
- Quyết định số 2283/QĐ-UBND ngày 16/4/2020 của UBND huyện Thanh Trì phê duyệt Thiết kế bản vẽ thi công - dự toán công trình dự án.</t>
  </si>
  <si>
    <t>Trường mầm non xã Hữu Hòa (thôn Phú Diễn)</t>
  </si>
  <si>
    <t>- Quyết định số 7370/QĐ-UBND ngày 29/10/2018 của UBND huyện Thanh Trì phê duyệt dự án.
- Quyết định số 1653/QĐ-UBND ngày 05/3/2020 của UBND huyện Thanh Trì phê duyệt điều chỉnh diện tích sử dụng đất thực hiện dự án.
- Bản định vị mốc giới thực hiện theo Văn bản số 1893/STNMT-CCQL,ĐĐ ngày 13/3/2020 của Sở Tài nguyên và Môi trường.</t>
  </si>
  <si>
    <t>Tuyến đường trục chính vào trường mầm non xã Tân Triều</t>
  </si>
  <si>
    <t>- Quyết định số 10031/QĐ-UBND ngày 28/10/2016 của UBND huyện Thanh Trì phê duyệt Báo cáo kinh tế kỹ thuật dự án.
- Quyết định số 7448/QĐ-UBND ngày 20/10/2020 của UBND huyện Thanh Trì phê duyệt điều chỉnh thời gian thực hiện dự án.</t>
  </si>
  <si>
    <t>- Quyết định số 8689/QĐ-UBND ngày 06/12/2018 của UBND huyện Thanh Trì phê duyệt dự án.
- Biên bản định vị tọa độ mốc giới thực hiện theo Văn bản số 2172/STNMT-CCQLĐĐ ngày 22/3/2018 của Sở Tài nguyên và Môi trường.</t>
  </si>
  <si>
    <t>- Quyết định số 7348/QĐ-UBND ngày 26/10/2018 của UBND huyện Thanh Trì phê duyệt dự án.</t>
  </si>
  <si>
    <t>Xây dựng tuyến đường nối từ Nhà thi đấu - Trung tâm văn hóa, thông tin và Thể thao đến khu đấu giá với đường nối Pháp Vân - Tứ Hiệp</t>
  </si>
  <si>
    <t xml:space="preserve">- Quyết định số 4333/QĐ-UBND ngày 14/8/2019 của UBND Thành phố cho phép thực hiện chuẩn bị đầu tư một số tuyến đường Thành phố quản lý sử dụng nguồn vốn ngân sách huyện trên địa bàn huyện Thanh Trì.
- Bản định vị tọa độ mốc giới thực hiện theo Văn bản số 10519/STNMT-CCQLĐĐ ngày 14/12/2018 của Sở Tài nguyên và Môi trường. </t>
  </si>
  <si>
    <t>Xây dựng HTKT khu tái định cư tại xã Ngọc Hồi phục vụ GPMB dự án Xây dựng đường sắt đô thị Hà Nội (tuyến số 1), giai đoạn 1</t>
  </si>
  <si>
    <t>Ngọc Hồi</t>
  </si>
  <si>
    <t>- Quyết định số 1005/QĐ-UBND ngày 01/3/2016 của UBND Thành phố phê duyệt dự án đầu tư.
- Quyết định  số 2770/QĐ-UBND ngày 27/5/2019 của UBND Thành phố v/v phê duyệt điều chỉnh dự án.</t>
  </si>
  <si>
    <t>Xây dựng tuyến đường nối cầu Hòa Bình đi Khu đô thị mới Nam Linh Đàm</t>
  </si>
  <si>
    <t>- Quyết định số 4333/QĐ-UBND ngày 14/8/2019 của UBND Thành phố cho phép thực hiện chuẩn bị đầu tư một số tuyến đường Thành phố quản lý sử dụng nguồn vốn ngân sách huyện trên địa bàn huyện Thanh Trì.
- Quyết dịnh số 5394/QĐ-UBND ngày 07/8/2020 của UBND huyện Thanh Trì về việc phê duyệt thiết kế bản vẽ thi công và dự toán xây dựng công trình.
- Quyết dịnh số 6688/QĐ-UBND ngày 23/9/2020 của UBND huyện Thanh Trì về việc phê duyệt kế hoạch lựa chọn nhà thầu thực hiện dự án.</t>
  </si>
  <si>
    <t>Đường nối đường Đông Mỹ qua trường cấp 3 Đông Mỹ, huyện Thanh Trì</t>
  </si>
  <si>
    <t>Đông Mỹ</t>
  </si>
  <si>
    <t xml:space="preserve">- Quyết định số 4333/QĐ-UBND ngày 14/8/2019 của UBND Thành phố cho phép thực hiện chuẩn bị đầu tư một số tuyến đường Thành phố quản lý sử dụng nguồn vốn ngân sách huyện trên địa bàn huyện Thanh Trì; 
- Bản định vị tọa độ mốc giới thực hiện theo VB số 12002/STNMT-CCQLĐĐ ngày 19/12/2019 của Sở TNMT </t>
  </si>
  <si>
    <t>- Quyết định số 1435/QĐ-UBND ngày 26/04/2018 của UBND huyện Thanh Trì phê duyệt chủ trương đầu tư dự án; 
- Quyết định số 7335/QĐ-UBND ngày 25/10/2018 của UBND huyện Thanh Trì phê duyệt Báo cáo kinh tế kỹ thuật dự án</t>
  </si>
  <si>
    <t>Xây dựng khu di dân phục vụ GPMB khu tưởng niệm danh nhân Chu Văn An và các dự án khác trên địa bàn huyện Thanh Trì</t>
  </si>
  <si>
    <t>- Quyết định số 4112/QĐ-UBND ngày 31/7/2019 của UBND Thành phố phê duyệt dự án đầu tư.
- Quyết định số 2834/QĐ-UBND ngày 29/6/2020 của UBND Thành phố phê duyệt điều chỉnh cơ cấu tổng mức đầu tư giai đoạn I và giai đoạn II.</t>
  </si>
  <si>
    <t>- Quyết định số 6495/QĐUBND ngày 29/10/2015 của UBND huyện Thanh Trì phê duyệt Báo cáo kinh tế kỹ thuật dự án. 
- Quyết định số 8989/QĐ-UBND ngày 17/12/2018 của UBND huyện Thanh Trì giao chỉ tiêu kế hoạch kinh tế - xã hội và dự toán ngân sách xã năm 2019 của huyện Thanh Trì.
- Quyết định số 4227/QĐ-UBND ngày 28/10/2019 của UBND huyện Thanh Trì phê duyệt Báo cáo kinh tế kỹ thuật dự án.</t>
  </si>
  <si>
    <t>Xây dựng HTKT khu đấu giá QSDĐ các thửa xen kẹt, nhỏ lẻ tại xã Tam Hiệp</t>
  </si>
  <si>
    <t>- Quyết định số 6500/QĐUBND ngày 29/10/2015 của UBND huyện Thanh Trì phê duyệt chủ trương đầu tư dự án. 
- Quyết định số 8989/QĐ-UBND ngày 17/12/2018 của UBND huyện Thanh Trì giao chỉ tiêu kế hoạch kinh tế - xã hội và dự toán ngân sách xã năm 2019 của huyện Thanh Trì.</t>
  </si>
  <si>
    <t>- Quyết định số 3025/QĐ-ĐHCNGTVT ngày 28/6/2019 của Bộ Giao thông Vận tải phê duyệt dự án.</t>
  </si>
  <si>
    <t>- Quyết định số 94/QĐ-HĐND ngày 30/10/2015 của HĐND huyện Thanh Trì phê duyệt chủ trương đầu tư dự án.
- Quyết định số 1794/QĐ-UBND ngày 24/5/2019 của UBND huyện Thanh Trì phê duyệt dự toán kinh phí chuẩn bị đầu tư dự án. 
- Quyết định số 5730/QĐ-UBND ngày 5/8/2020 của UBND huyện Thanh Trì phê duyệt chủ kế hoạch lựa chọn nhà thầu thực hiện dự án.</t>
  </si>
  <si>
    <t>Nâng cấp, cải tạo tuyến đường Ngũ Hiệp đi Đông Mỹ</t>
  </si>
  <si>
    <t>Ngũ Hiệp, Đông Mỹ</t>
  </si>
  <si>
    <t>- Nghị quyết số 04/NQ-HĐND ngày 09/4/2019 của UBND Thành phố phê duyệt chủ trương đầu tư, điều chỉnh chủ trương đầu tư một số dự án sử dụng vốn đầu tư công trung hạn 5 năm giai đoạn 2016-2020 của thành phố Hà Nội.
- Quyết định số 1305/QĐ-UBND ngày 2/5/2019 của UBND huyện Thanh Trì về việc phê duyệt dự toán kinh phí chuẩn bị đầu tư dự án.</t>
  </si>
  <si>
    <t>- Quyết định số 1399/QĐ-BGDĐT ngày 24/4/2017 của Bộ Giáo dục và Đào tạo phê duyệt chủ trương đầu tư dự án. 
- Quyết định số 2259/QĐ-BGDĐT ngày 8/8/2019 của Bộ Giáo dục và Đào tạo phê duyệt chủ trương đầu tư và phê duyệt quyền cho Hiệu trưởng</t>
  </si>
  <si>
    <t>- Quyết định số 1751/QĐ-UBND ngày 16/3/2017 của UBND Thành phố phê duyệt đề xuất dự án đầu tư theo hình thức hợp đồng BT.
- Quyết định số 4083/QĐ-UBND ngày 05/7/2017 của UBND Thành phố phê duyệt chỉ giới đường đỏ.</t>
  </si>
  <si>
    <t>- Giấy chứng nhận đầu tư điều chỉnh số 01121001045 của UBND Thành phố cấp ngày 19/06/2015;
- Quyết định số 2757/QĐ-UBND ngày 26/6/2020 của UBND Thành phố điều chỉnh chủ trương đầu tư dự án.</t>
  </si>
  <si>
    <t>- Quyết định số 3830/QĐ-UBND ngày 24/6/2017 của UBND Thành phố phê duyệt điều chỉnh Báo cáo nghiên cứu khả thi dự án.</t>
  </si>
  <si>
    <t>- Văn bản số 1505/UBND-KH&amp;ĐT ngày 31/3/2017 của UBND Thành phố chấp thuận chủ trương đầu tư dự án.</t>
  </si>
  <si>
    <t>- Văn bản số 3305/SCT-QLĐN ngày 11/7/2016 của Sở Công thương xác nhận sự phù hợp công trình điện với quy hoạch phát triển Điện lực.
- Văn bản số 1011/UBND-QLĐT ngày 22/5/2017 của UBND huyện Thanh Trì về việc di chuyển vị trí.
- Quyết định số 3393/QĐ-UBND ngày 25/6/2019 của UBND TP Hà Nội về việc điều chỉnh cục bộ QH phân khu đô thị H2-3.
- Văn bản 6479/QHKT-TMB ngày 08/11/2019 của Sở QHKT chấp thuận bản vẽ TMB.
- Văn bản số 4057/STNMT-CCQLĐĐ ngày 25/5/2020 của Sở TNMT v/v hướng dẫn xác định ranh giới khu đất thu hồi đất phục vụ công tác GPMB.</t>
  </si>
  <si>
    <t>- Văn bản số 8830/QĐ-UBND ngày 06/11/2012 của UBND Thành phố chấp thuận đầu tư dự án.
- Văn bản số 3713/UBND-KH&amp;ĐT ngày 21/6/2016 của UBND Thành phố điều chỉnh quy mô dự án.</t>
  </si>
  <si>
    <t>- Quyết định số 2965/QĐ-UBND ngày 15/6/2018 của UBND Thành phố châp thuận chủ trương đầu tư dự án.</t>
  </si>
  <si>
    <t>- Quyết định số 2630/QĐ-UBND ngày 30/9/2009 của UBND quận Thanh Xuân phê duyệt kết quả đấu thầu lựa chọn Nhà đầu tư thực hiện dự án. 
- Quyết định số 1371/QĐ-UBND ngày 15/4/2015 của UBND quận Thanh Xuân phê duyệt điều chỉnh Nhà đầu tư thực hiện dự án. 
- Quyết định 2076/QĐ-UBND ngày 06/8/2013 của UBND quận Thanh Xuân phê duyệt điều chỉnh quy mô đầu tư dự án.
- Quyết định số 1551/QĐ-UBND ngày 30/5/2019 của UBND quận Thanh Xuân phê duyệt điều chỉnh thời gian thực hiện dự án.</t>
  </si>
  <si>
    <t>- Giấy chứng nhận đầu tư số 01121000952 ngày 20/5/2014 của UBND Thành phố; 
- Văn bản số 7240/UBND-TNMT ngày 14/10/2015 của UBND Thành phố về việc áp dụng hình thức thu hồi. 
- Văn bản số 6049/QHKT-P2 ngày 23/10/2019 của Sở QHKT về TMB khu đất.</t>
  </si>
  <si>
    <t>- Quyết định số 756/QĐ-UBND ngày 03/12/2008 của UBND huyện Thanh Trì phê duyêt kết quả đấu thầu lựa chọn nhà đầu tư thực hiện dự án. 
- Văn bản số 1564/QHKT-P2 ngày 19/5/2011 của Sở Quy hoạch - Kiến trúc chấp thuận Quy hoạch tổng mặt bằng.
- Văn bản số 1331/UBND-TNMT ngày 08/03/2016 của UBND Thành phố về việc áp dụng hình thức thu hồi.
- VB 1687/UBND-TNMT ngày 27/8/2019 của UBND huyện Thanh Trì v/v đề nghị áp dụng hình thức thu hồi đất.
- BB bàn giao mặt bằng ngày 23/6/2020 của 25 hộ gia đình, cá nhân.</t>
  </si>
  <si>
    <t>- Quyết định số 4399/QĐ-UBND ngày 31/10/2019 của UBND huyện Thanh Trì  phê duyệt dự án; Quyết định số 58/QĐ-UBND ngày 20/12/2019 của UBND huyện Thanh Trì giao chỉ tiêu Kế hoạch kinh tế xã hội và dự toán thu, chi ngân sách năm 2020.</t>
  </si>
  <si>
    <t>- Quyết định số 4400/QĐ-UBND ngày 31/10/2019 của UBND huyện Thanh Trì phê duyệt dự án. 
- Quyết định số 5868/QĐ-UBND ngày 20/12/2019 của UBND huyện Thanh Trì giao chỉ tiêu Kế hoạch kinh tế xã hội và dự toán thu, chi ngân sách năm 2020.</t>
  </si>
  <si>
    <t>- Quyết định số 4431/QĐ-UBND ngày 31/10/2019 của UBND huyện Thanh Trì phê duyệt dự án.
- Quyết định số 5868/QĐ-UBND ngày 20/12/2019 của UBND huyện Thanh Trì giao chỉ tiêu Kế hoạch kinh tế xã hội và dự toán thu, chi ngân sách năm 2020.
- Quyết định số 569/QĐ-UBND ngày 09/1/2020 cửa UBND huyện Thanh Trì phê duyệt kế hoạch lựa chọn nhà thầu.
- Bản định vị tọa độ mốc giới theo Văn bản số số 7739/STNMT-CCQLĐĐ ngày 07/9/2020 của Sở Tài nguyên và Môi trường.</t>
  </si>
  <si>
    <t>- Quyết định số 4432/QĐ-UBND ngày 31/10/2019 của UBND huyện Thanh Trì phê duyệt dự án.
- Quyết định số 58/QĐ-UBND ngày 20/12/2019 của UBND huyện Thanh Trì giao chỉ tiêu Kế hoạch kinh tế xã hội và dự toán thu, chi ngân sách năm 2020.</t>
  </si>
  <si>
    <t>- Quyết định số 4221/QĐ-UBND ngày 28/10/2019 của UBND huyện Thanh Trì phê duyệt Báo cáo kinh tế kỹ thuật dự án. 
- Quyết định số 5868/QĐ-UBND ngày 20/12/2019 của UBND huyện Thanh Trì giao chỉ tiêu Kế hoạch kinh tế xã hội và dự toán thu, chi ngân sách năm 2020.</t>
  </si>
  <si>
    <t>- Quyết định số 4227/QĐ-UBND ngày 29/10/2019 của UBND huyện Thanh Trì phê duyệt Báo cáo kinh tế kỹ thuật dự án.
- Quyết định số 5868/QĐ-UBND ngày 20/12/2019 của UBND huyện Thanh Trì giao chỉ tiêu Kế hoạch kinh tế xã hội và dự toán thu, chi ngân sách năm 2020.</t>
  </si>
  <si>
    <t>- Quyết định số 4222/QĐ-UBND ngày 28/10/2019 của UBND huyện Thanh Trì phê duyệt Báo cáo kinh tế kỹ thuật dự án. 
- Quyết định số 5868/QĐ-UBND ngày 20/12/2019 của UBND huyện Thanh Trì giao chỉ tiêu Kế hoạch kinh tế xã hội dự toán thu, chi ngân sách năm 2020.</t>
  </si>
  <si>
    <t>- Quyết định số 4253/QĐ-UBND ngày 30/10/2019 của UBND huyện Thanh Trì phê duyệt Báo cáo kinh tế kỹ thuật dự án.
- Quyết định số 5868/QĐ-UBND ngày 20/12/2019 của UBND huyện Thanh Trì giao chỉ tiêu Kế hoạch kinh tế xã hội và dự toán thu, chi ngân sách năm 2020.</t>
  </si>
  <si>
    <t>- Quyết định số 4397/QĐ-UBND ngày 30/10/2019 của UBND huyện Thanh Trì phê duyệt dự án. 
- Quyết định số 5868/QĐ-UBND ngày 20/12/2019 của UBND huyện Thanh Trì giao chỉ tiêu Kế hoạch kinh tế xã hội và dự toán thu, chi ngân sách năm 2020.</t>
  </si>
  <si>
    <t>Xây dựng Trường mầm non xã Duyên Hà (thôn Đại Lan)</t>
  </si>
  <si>
    <t>Duyên Hà</t>
  </si>
  <si>
    <t>- Văn bản số 133/HĐND ngày 27/10/2017 của HĐND huyện Thanh Trì phê duyệt chủ trương đầu tư dự án.
- Quyết định số 2879/QĐ-UBND ngày 06/5/2020 của UBND huyện Thanh Trì phê duyệt dự án.
- Bản định vị tọa độ mốc của Sở TNMT ngày 18/9/2020.</t>
  </si>
  <si>
    <t>Xây dựng trường THCS Ngọc Hồi</t>
  </si>
  <si>
    <t>- Nghị quyết số 37/NQ-HĐND ngày 20/12/2019 của HĐND huyện Thanh Trì phê duyệt chủ trương đầu tư một số dự án sử dụng ngân sách huyện thuộc thẩm quyền phê duyệt của HĐND Huyện;.
- Quyết định số 5443/QĐ-UBND ngày 10/8/2020 của UBND huyện Thanh Trì về việc phê duyệt kế hoạch lựa chọn nhà thầu.</t>
  </si>
  <si>
    <t>Nâng cấp tuyến đường Tựu Liệt xã Tam Hiệp huyện Thanh Trì</t>
  </si>
  <si>
    <t>- Nghị quyết số 37/NQ-HĐND ngày 20/12/2019 của HĐND huyện Thanh Trì phê duyệt chủ trương đầu tư một số dự án sử dụng ngân sách huyện thuộc thẩm quyền phê duyệt của HĐND Huyện. 
- Văn bản số 8697/STNMT-CCQLĐĐ ngày 05/10/2020 của Sở Tài nguyên và Môi trường về việc hướng dẫn xác định ranh giới khu đất.</t>
  </si>
  <si>
    <t>Cải tạo nâng cấp tuyến đường liên xã Liên Ninh - Đại Áng - Tả Thanh Oai, huyện Thanh Trì đến Cầu Mỹ Hưng</t>
  </si>
  <si>
    <t>Liên Ninh, Đại Áng, Tả Thanh Oai</t>
  </si>
  <si>
    <t>- Quyết định số 2377/QĐ-UBND ngày 05/06/2018 của UBND huyện Thanh Trì  phê duyệt chủ trương đầu tư dự án.
- Quyết định số 5868/QĐ-UBND ngày 20/12/2019 của UBND huyện Thanh Trì giao chỉ tiêu Kế hoạch kinh tế xã hội và dự toán thu, chi ngân sách năm 2020. 
- Thông báo số 369/TB-UBND ngày 16/10/2020 của UBND huyện Thanh Trì về việc điều chỉnh một phần nội dung tại TB thu hồi đất số 437/TB-UBND ngày 24/10/2018. 
- Thông báo số 370/TB-UBND ngày 16/10/2020 của UBND huyện Thanh Trì về việc thông báo thu hồi đất để thực hiện dự án.</t>
  </si>
  <si>
    <t>Xây dựng HTKT khu đấu giá quyền sử dụng đất các thửa đất xen kẹt nhỏ lẻ tại xã Ngọc Hồi</t>
  </si>
  <si>
    <t>- Quyết định số 5132/QĐ-UBND ngày 04/12/2019 của UBND huyện Thanh Trì phê duyệt điều chỉnh chủ trương đầu tư dự án.
- VB 8185/STNMT-CCQLĐĐ ngày 21/9/2020 của Sở TNMT về việc xác định ranh giới khu đất thu hồi phục vụ công tác bồi thường hỗ trợ, tái định cư thực hiện dự án.</t>
  </si>
  <si>
    <t>- Quyết định số 2079/QĐ-BCT ngày 10/7/2019 của Bộ Công thương phê duyệt Báo cáo nghiên cứu khả thi dự án.</t>
  </si>
  <si>
    <t>Trường mầm non Vĩnh Quỳnh 
(thôn Vĩnh Ninh), huyện Thanh Trì</t>
  </si>
  <si>
    <t>Thông Vĩnh Ninh, 
xã Vĩnh Quỳnh</t>
  </si>
  <si>
    <t>- Quyết định số 82/QĐ-HĐND ngày 28/10/2015 của HĐND huyện Thanh Trì phê duyệt chủ trương đầu tư dự án.
- Nghị Quyết 42/NQ-HĐND ngày 22/9/2020 điều chỉnh chủ trương đầu tư dự án.</t>
  </si>
  <si>
    <t>Nâng cấp, cải tạo trường TH Tam Hiệp</t>
  </si>
  <si>
    <t>- Nghị Quyết số 37/NQ-HĐND ngày 20/12/2019 của HĐND huyện Thanh Trì phê duyệt chủ trương và điều chỉnh chủ trương đầu tư một số dự án sử dụng nguồn vốn đầu tư công.
- Quyết định số 2039/QQĐ-UBND ngày 25/3/2020 của UBND huyện Thanh Trì duyệt kế hoạch lựa chọn nhà thầu giai đoạn chuẩn bị đầu tư.</t>
  </si>
  <si>
    <t xml:space="preserve">- Nghị quyết số 16/NQ-HĐND ngày 21/5/2020 của HĐND huyện Thanh Trì phê duyệt chủ trương đầu tư và điều chỉnh chủ trương đầu tư một số dự án sử dụng nguồn vốn đầu tư công của huyện Thanh Trì. </t>
  </si>
  <si>
    <t>Nâng cấp trường THCS Hữu Hòa</t>
  </si>
  <si>
    <t>- Nghị Quyết số 37/NQ-HĐND ngày 20/12/2019 của HĐND huyện Thanh Trì phê duyệt chủ trương và điều chỉnh chủ trương đầu tư một số dự án sử dụng nguồn vốn đầu tư công.
- Quyết định số 1786/QQĐ-UBND ngày 10/9/2020 của UBND huyện Thanh Trì duyệt kế hoạch lựa chọn nhà thầu giai đoạn chuẩn bị đầu tư.</t>
  </si>
  <si>
    <t xml:space="preserve">- Nghị quyết số 16/NQ-HĐND ngày 21/5/2020 của HĐND huyện Thanh Trì  phê duyệt chủ trương đầu tư và điều chỉnh chủ trương đầu tư một số dự án sử dụng nguồn vốn đầu tư công của huyện Thanh Trì. </t>
  </si>
  <si>
    <t>Nâng cấp, mở rộng tuyến đường trục chính thôn Vĩnh Trung, xã Đại Áng</t>
  </si>
  <si>
    <t>xã Đại Áng</t>
  </si>
  <si>
    <t xml:space="preserve">- Nghị Quyết số 34/NQ-HĐND ngày 26/6/2020 của HĐND huyện Thanh Trì phê duyệt chủ trương đầu tư một số dự án sử dụng nguồn vốn đầu tư công của huyện Thanh Trì </t>
  </si>
  <si>
    <t xml:space="preserve">- Văn bản số 5739/QHKT-P10 ngày 26/12/2014 của Sở Quy hoạch - Kiến trúc chấp thuận bản vẽ tổng mặt bằng dự án. 
- Quyết định số 2775/QĐ-UBND ngày 26/6/2020 của UBND Thành phố phê duyệt chủ trương đầu tư dự án. </t>
  </si>
  <si>
    <t>- Quyết định số 3457/QĐ-UBND ngày 13/7/2009 về việc thu hồi 167414 m2 đất tại xã Tứ Hiệp giao cho Công ty CP Tứ Hiệp để thực hiện dự án. 
- Chủ đầu tư đã thực hiện xong công tác giải phóng MB đối với diện tích 158581,22 m2. 
- Diện tích còn lại 8832,78 m2 Chủ đầu tư đang tiếp tục triển khai thực hiện.</t>
  </si>
  <si>
    <t>- Quyết định số 3496/QĐ-UBND ngày 08/9/2017 của UBND quận Thanh Xuân về việc phê duyệt chủ trương đầu tư dự án.
- Quyết định số 4623/QĐ-UBND ngày 24/11/2017 của UBND quận Thanh Xuân về việc phê duyệt điều chỉnh chỉ giới đường đỏ đoạn đầu ngõ 140 Khuất Duy Tiến, phường Nhân Chính, quận Thanh Xuân; Ngày 31/8/2020, UBND quận Thanh Xuân có Quyết định số 2276/QĐ-UBND về việc phê duyệt điều chỉnh thời gian thực hiện dự án: Năm 2020-2022. Đã cắm mốc thực hiện công tác GPMB</t>
  </si>
  <si>
    <t>Trung tâm văn hóa thể thao huyện Thường Tín</t>
  </si>
  <si>
    <t>TT. Thường Tín; 
Văn Bình</t>
  </si>
  <si>
    <t>Quyết định số 2813/QĐ-UBND ngày 20/7/2009 của UBND huyện phê duyệt quy hoạch chi tiết tỷ lệ 1/500 dự án
QĐ số 4427/QĐ-UBND ngày 09/9/2010 của UBND thành phố Hà Nội về việc phê duyệt chủ trương đầu tư xây dựng dự án: Xây dựng Trung tâm văn hóa thể thao huyện Thường Tín, thành phố Hà Nội
QĐ số 3120/QĐ-UBND ngày 24/10/2012 của UBND huyện Thường Tín phê duyệt dự án đầu tư; số 3367/QĐ-UBND  ngày 30/10/2015 phê duyệt điều chỉnh thời gian thực hiện dự án xây dựng công trình Xây dựng trung tâm văn hóa thể thao huyện Thường Tín, thành phố Hà Nội - Giai đoạn 1. 
VB số 4587/STNMT-QHKHSDĐ ngày 25/5/2016 của STNMT  hướng dẫn xác định ranh giới khu đất</t>
  </si>
  <si>
    <t>Đường Nguyễn Du kéo dài (đoạn từ đường Nguyễn Toàn đến đường Nguyễn Phi Khanh)</t>
  </si>
  <si>
    <t xml:space="preserve">Đô thị số 7: Dự án đấu giá QSD đất cả lô OM 19, OM 21, OM 22, OM 23, OM31 và các tuyến đường liên quan tại  khu K3 thị trấn Thường Tín </t>
  </si>
  <si>
    <t>Quyết định 2693/QĐ-UBND ngày 17/7/2019 của UBND huyện Thường Tín về việc phê duyệt chủ trương đầu tư dự án; 
Quyết định số 1293/QĐ-UBND ngày 01/4/2020 của UBND huyện Thường Tín v/v phê duyệt điều chỉnh BC KTKT dự án
Quyết định số 5518/QĐ ngày 15/10/2018 của UBND thành phố  về việc phê duyệt Quy hoạch chi tiết trung tâm thị trấn Thường Tín tỷ lệ 1/500;
VB số  12510/STNMT-CCQLĐĐ ngày 31/12/2019 của STNMT hướng dẫn xác định ranh giới</t>
  </si>
  <si>
    <t>Quyết định số 1768/QĐ-UBND ngày 20/5/2019 của UBND huyện Thường Tín về việc phê duyệt chủ trương đầu tư dự án;
Quyết định số 4614/QĐ-UBND ngày 26/12/2017 của UBND huyện Thường Tín phê duyệt Quy hoạch chi tiết tỷ lệ 1/500 các khu K1, K3, K4 thị trấn Thường Tín, huyện Thường Tín;
Văn bản số 7394/STNMT-CCQLĐĐ ngày 09/8/2019 của Sở Tài nguyên và môi trường Hà Nội về việc hướng dẫn xác định ranh giới thu hồi đất phục vụ giải phóng mặt bằng dự án;
Nghị quyết số 01/NQ-HĐND ngày 18/5/2020 của Hội đồng nhân dân huyện Thường Tín về Phê duyệt chủ trương đầu tư, điều chỉnh chủ trương đầu tư một số Dự án (Trong đố có Dự án đô thị số 7)</t>
  </si>
  <si>
    <t>Xây dựng tuyến đường nối khu công nghiệp Bắc Thường Tín với tỉnh lộ 427</t>
  </si>
  <si>
    <t>Liên Phương, Ninh Sở, Vân Tảo</t>
  </si>
  <si>
    <t>- Quyết định số 2338/QĐ-UBND ngày 16/5/2018 của UBND Thành phố phê duyệt dự án;
- Bình đồ tuyến dự án tỷ lệ 1/500 được Sở Giao thông Vận tải chấp thuận
- VB số 6202/STNMT-CCQLĐĐ ngày 01/08/2018 của STNMT hướng dẫn cắm mốc</t>
  </si>
  <si>
    <t xml:space="preserve">Đô thị số 3: Dự án đấu giá QSD đất cả lô: OM 04, OM 05, OM 06, và OM16 đến OM 20, CX06 và các tuyến đường liên quan tại  khu K2 thị trấn Thường Tín </t>
  </si>
  <si>
    <t>Thông báo số 852TB/HU ngày 26/11/2018 của Ban Thường vụ Huyện ủy về việc thực hiện các dự án đấu giá ô lớn (đấu giá dự án) trên địa bàn huyện; 
Quyết định số 5518/QĐ ngày 15/10/2018 của UBND thành phố  về việc phê duyệt Quy hoạch chi tiết trung tâm thị trấn Thường Tín tỷ lệ 1/500;
Quyết định số 1765/QĐ-UBND ngày 20/5/2019 của UBND huyện Thường Tín về phê duyệt chủ trương đầu tư Dự án;
Nghị quyết số 01/NQ-HĐND ngày 18/5/2020 của Hội đồng nhân dân huyện Thường Tín về Phê duyệt chủ trương đầu tư, điều chỉnh chủ trương đầu tư một số Dự án (Trong đố có Dự án đô thị số 3)</t>
  </si>
  <si>
    <t>Vườn hoa Cao Bá Quát</t>
  </si>
  <si>
    <t>Đường Danh Hương (GĐ2) đoạn  từ đường 427 đến đường Dương Chính.</t>
  </si>
  <si>
    <t>TT. Thường Tín; Văn Bình</t>
  </si>
  <si>
    <t>Nghị quyết số 14/NQ-HĐND ngày 16/7/2019 của HĐND huyện Thường Tín về việc phê duyệt chủ trương đầu tư một số dự án sử dụng vốn đầu tư công trung hạn 5 năm giai đoạn 2016-2020;
Quyết định 4614/QĐ-UBND ngày 26/12/2017 về việc phê duyệt Quy hoạch chi tiết các khu K1, K3, K4 thị trấn Thường Tín, tỷ lệ 1/500;
Quyết định số 4176/QĐ-UBND ngày 28/10/2019 của UBND huyện Thường Tín v/v phê duyệt dự án;
Văn bản 1677/STNMT-CCQLDD ngày 06/3/2020 của Sở TNMT v/v hướng dẫn xác định ranh giới khu đất thu hồi phục vụ công tác GPMB</t>
  </si>
  <si>
    <t>Xây dựng điểm tập kết và trung chuyển rác thải sinh hoạt xã Liên Phương, Hà Hồi</t>
  </si>
  <si>
    <t>Liên Phương; Hà Hồi</t>
  </si>
  <si>
    <t xml:space="preserve">Quyết định số 3495/QĐ-UBND ngày 28/06/2019 của UBND TP Hà Nội về phê duyệt điều chỉnh quy hoạch sử dụng đất đến năm 2020 huyện Thường Tín;
- Nghị quyết của HĐND xã Liên Phương, Hà Hồi năm 2018;
- Quyết định số 1599/QĐ-UBND ngày 10/5/2019 về phê duyệt chủ trương đầu tư dự án: Xây dựng các điểm tập kết trung chuyển rác thải sinh hoạt tại các xã trên địa bàn huyện Thường Tín;
Quyết định 4775/QĐ-UBND ngày 10/12/2019 của UBND huyện Thường Tín v/v phê duyệt Báo cáo KTKT </t>
  </si>
  <si>
    <t xml:space="preserve"> Trụ sở công an TT Thường Tín</t>
  </si>
  <si>
    <t>Công an TP Hà Nội</t>
  </si>
  <si>
    <t xml:space="preserve"> - Quyết định số 5518/QĐ-UBND ngày 15/10/2018 của UBND TP HN về phê duyệt QHCT trung tâm thị trấn Thường Tín, tỷ lệ 1/500;
- Quyết định số 7248/QĐ-UBND ngày 24/12/2019 của UBND Thành phố về việc phê duyệt BCKTKT dự án</t>
  </si>
  <si>
    <t>Khu đấu giá thôn Nỏ Bạn, xã Vân Tảo (Giai đoạn 2)</t>
  </si>
  <si>
    <t xml:space="preserve">Trung tâm PTQĐ </t>
  </si>
  <si>
    <t xml:space="preserve">Vân Tảo </t>
  </si>
  <si>
    <t>Quyết định phê duyệt CTĐ số 4746/QĐ-UBND của UBND huyện Thường Tín ngày 06/12/2019
Quyết định số 3909/QĐ-UBND ngày 02/10/2020 của UBND huyện Thường Tín v/v phê duyệt Quy hoạch tổng mặt bằng tỷ lệ 1/500
VB số 9088/STNMT-CCQLĐĐ ngày 15/10/2020 của STNMT hướng dẫn cắm mốc</t>
  </si>
  <si>
    <t>Xây dựng hạ tầng kỹ thuật và dải cây xanh cách ly giữa khu đô thị số 1 (Khu L27), khu đô thị số 7</t>
  </si>
  <si>
    <t>Thị trấn Thường Tín</t>
  </si>
  <si>
    <t>Xây dựng tuyến đường Danh Hương (GĐ 3), huyện Thường Tín, TP. Hà Nội.</t>
  </si>
  <si>
    <t>Xây dựng hạ tầng kỹ thuật và hệ thống thoát nước phía Bắc đường Nguyễn Toàn, đường Nguyễn Vĩnh Tích</t>
  </si>
  <si>
    <t>Thị trấn, Văn Phú</t>
  </si>
  <si>
    <t>Quyết định số 5976/QĐ-UBND ngày 31/12/2019 của UBND huyện Thường Tín về việc phê duyệt chủ trương dự án
Quyết định số 4614/QĐ-UBND ngày 26/12/2017 của UBND huyện Thường Tín phê duyệt Quy hoạch chi tiết các khu K1, K3, K4 thị trấn Thường Tín, huyện Thường Tín, tỷ lệ 1/500</t>
  </si>
  <si>
    <t>Quyết định 4614/QĐ-UBND ngày 26/12/2017 về việc phê duyệt Quy hoạch chi tiết các khu K1, K3, K4 thị trấn Thường Tín, tỷ lệ 1/500;
Nghị quyết số 01/NQ-HĐND ngày 18/5/2020 của Hội đồng nhân dân huyện Thường Tín về phê duyệt Chủ trương đầu tư Dự án</t>
  </si>
  <si>
    <t>Quyết định số 5977/QĐ-UBND ngày 31/12/2019 của UBND huyện Thường Tín về việc phê duyệt chủ trương dự án;
Quyết định số 5518/QĐ ngày 15/10/2018 của UBND thành phố  về việc phê duyệt Quy hoạch chi tiết trung tâm thị trấn Thường Tín tỷ lệ 1/500 (Trong đó có đường Nguyễn Toàn)
Quyết định số 4614/QĐ ngày 26/12/2017 của UBND huyện Thường Tín  về việc phê duyệt Quy hoạch chi tiết các khu K1, K3, K4 thị trấn Thường Tín tỷ lệ 1/500 (Trong đó có đường Nguyễn Vĩnh Tích)</t>
  </si>
  <si>
    <t>Xây dựng tuyến đường Ao dài  P. Đức Thắng (Đoạn từ Hoàng Tăng Bí đến đường xóm 6)</t>
  </si>
  <si>
    <t>Đức Thắng</t>
  </si>
  <si>
    <t>Quyết định số 979/QĐ-UBND ngày 31/3/2016 của UBND quận về việc phê duyệt dầu tư dự án</t>
  </si>
  <si>
    <t>Xây dựng tuyến đường nối từ đường chung cư 11 tầng - Cục quản trị A - phường Cổ Nhuế 1 đi đường Phạm Văn Đồng</t>
  </si>
  <si>
    <t>Quyết định số 5197/QĐ-UBND ngày 27/10/2016 của UBND quận Bắc Từ Liêm về việc phê duyệt đầu tư dự án</t>
  </si>
  <si>
    <t>Xây dựng tuyến đường ao Sen (giáp trường tiểu học Thụy Phương đi ngõ 125, qua đài tưởng niệm liệt sỹ ngõ 123)</t>
  </si>
  <si>
    <t>Quyết định số 5377/QĐ-UBND ngày 31/10/2016 của UBND quận Bắc Từ Liêm về việc phê duyệt đầu tư dự án</t>
  </si>
  <si>
    <t>Xây dựng trường mầm non Phú Minh</t>
  </si>
  <si>
    <t>Quyết định số 4975/QĐ-UBND ngày 15/10/2015 của UBND quận Bắc Từ Liêm về việc phê duyệt dự án</t>
  </si>
  <si>
    <t xml:space="preserve">Xây mới Trường mầm non Tây Tựu B </t>
  </si>
  <si>
    <t>Quyết định số 7131/QĐ-UBND ngày 30/10/2013 của UBND huyện Từ Liêm về việc phê duyệt dự án</t>
  </si>
  <si>
    <t xml:space="preserve">Xây dựng trường mầm non C Xuân Đỉnh </t>
  </si>
  <si>
    <t>Quyết định số 3032/QĐ-UBND ngày 11/5/2012 UBND huyện Từ Liêm về việc phê duyệt Dự án đầu tư xây dựng công trình: Xây dựng trường mầm non Xuân Đỉnh C thôn Tân Xuân</t>
  </si>
  <si>
    <t>Trường Tiểu học Cổ Nhuế 1</t>
  </si>
  <si>
    <t>Số 5359/QĐ-UBND ngày 29/10/2016 của UBND quận Bắc Từ Liêm về việc phê duyệt dự án</t>
  </si>
  <si>
    <t>Trường THCS Cổ Nhuế 1</t>
  </si>
  <si>
    <t>Quyết định số 4978/QĐ-UBND ngày 31/10/2015 của UBND quận Bắc Từ Liêm về việc phê duyệt dự án</t>
  </si>
  <si>
    <t>Xây dựng trường mầm non Cổ Nhuế 1B</t>
  </si>
  <si>
    <t>Quyết định số 5365/QĐ-UBND ngày 29/10/2016 của UBND quận Bắc Từ Liêm về việc phê duyệt đầu tư dự án</t>
  </si>
  <si>
    <t>Xây dựng trường tiểu học chất lượng cao Bắc Từ Liêm</t>
  </si>
  <si>
    <t>Quyết định số 5361/QĐ-UBND ngày 29/10/2016 của UBND quận về việc phê duyệt dự án đầu tư</t>
  </si>
  <si>
    <t>Mở rộng, cải tạo trường mầm non Liên Mạc</t>
  </si>
  <si>
    <t>Liên Mạc</t>
  </si>
  <si>
    <t>Quyết định số 5364/QĐ-UBND ngày 29/10/2016 của UBND quận Bắc Từ Liêm về việc phê duyệt đầu tư dự án</t>
  </si>
  <si>
    <t>Dự án đầu tư xây dựng công trình mở rộng nghĩa trang xã Tây Tựu</t>
  </si>
  <si>
    <t>Quyết định số 414/QĐ-UBND ngày 22/2/2008 của UBND huyện Từ Liêm về việc phê duyệt đầu tư dự án</t>
  </si>
  <si>
    <t>Xây dựng Trung tâm VH TDTT phường Cổ Nhuế 1</t>
  </si>
  <si>
    <t>Quyết định số 5362/QĐ-UBND ngày 29/10/2016 của UBND quận Bắc Từ Liêm về việc phê duyệt đầu tư dự án</t>
  </si>
  <si>
    <t>Xây dựng trường mầm non Đông Ngạc C</t>
  </si>
  <si>
    <t>Quyết định số 8107/QĐ-UBND ngày 30/10/2017 của UBND quận Bắc Từ Liêm về việc phê duyệt dự án</t>
  </si>
  <si>
    <t>Xây dựng HTKT khu đất 3ha để đấu giá QSDĐ tại phường Phú Diễn</t>
  </si>
  <si>
    <t>Quyết định số 2053/QĐ-UBND ngày 26/4/2016 của UBND Thành phố về việc phê duyệt dự án đầu tư</t>
  </si>
  <si>
    <t>Dự án đầu tư đường vào nghĩa trang Thượng Cát nối đường khu công nghiệp Nam Thăng Long đi đường vành đai 4</t>
  </si>
  <si>
    <t>Quyết định số 9669/QĐ-UBND ngày 01/12/2017 của UBND quận Bắc Từ Liêm về việc điều chỉnh thời gian thực hiện dự án; hoàn thành trong năm 2018.</t>
  </si>
  <si>
    <t>Cụm văn hóa - thể thao Thụy Phương</t>
  </si>
  <si>
    <t>Quyết định số 3371/QĐ-UBND ngày 24/6/2013 của UBND huyện Từ Liêm về việc phê duyệt Dự án đầu tư xây dựng công trình: Xây dựng cụm văn hóa thể thao Thụy Phương</t>
  </si>
  <si>
    <t>Xây dựng tuyến đường Phúc Lý, Minh Khai nối từ đường Phúc Diễn, Tây Tựu đến đường vào trung tâm hành chính Quận</t>
  </si>
  <si>
    <t xml:space="preserve">QĐ PD DA: 6410/QĐ-UBND  ngày 11/9/2017 của UBND quận Bắc Từ Liêm </t>
  </si>
  <si>
    <t>Xây dựng hạ tầng kỹ thuật khu liên cơ quan quận Bắc Từ Liêm</t>
  </si>
  <si>
    <t>QĐ PD dự án: Số 7618/QĐ-UBND ngày 31/10/2017 của UBND quận Bắc Từ Liêm</t>
  </si>
  <si>
    <t>Xây dựng điểm vui chơi kết hợp vườn hoa cây xanh khu vực ao 4B TDP Đông Ngạc 4, ao Hương TDP Nhật Tảo 2; Ao chùa</t>
  </si>
  <si>
    <t>Quyết định số 5228/QĐ-UBND ngày 28/10/2016 của UBND quận về việc điều phê duyệt đầu tư dự án</t>
  </si>
  <si>
    <t>Xây dựng Nhà văn hóa TDP số 2 và số 4, phường Cổ Nhuế 2</t>
  </si>
  <si>
    <t>Quyết định số 5209/QĐ-UBND ngày 27/10/2016 của UBND quận Bắc Từ Liêm về việc phê duyệt dự án</t>
  </si>
  <si>
    <t>Xây dựng Nhà văn hóa TDP Trù 3 và Trù 4, phường Cổ Nhuế 2</t>
  </si>
  <si>
    <t>Quyết định số 5187/QĐ-UBND ngày 27/10/2016 của UBND quận Bắc Từ Liêm về việc phê duyệt dự án</t>
  </si>
  <si>
    <t>Chỉnh trang nghĩa trang Văn Long, phường Minh Khai</t>
  </si>
  <si>
    <t>UBND phường Minh Khai</t>
  </si>
  <si>
    <t xml:space="preserve"> Minh Khai</t>
  </si>
  <si>
    <t>Quyết định số 8118/QĐ-UBND ngày 30/10/2017 của UBND quận Bắc Từ Liêm về việc phê duyệt báo cáo kinh tế kỹ thuật dự án</t>
  </si>
  <si>
    <t>Dự án đường vào Bộ tư lệnh đặc công</t>
  </si>
  <si>
    <t>Lữ đoàn đặc công</t>
  </si>
  <si>
    <t>Văn bản số 3315/UBND-ĐT ngày 06/6/2016 của UBND Thành phố về việc chấp thuận chủ trương</t>
  </si>
  <si>
    <t>Cải tạo thoát nước sông Pheo, quận Bắc Từ Liêm</t>
  </si>
  <si>
    <t>Ban QLDA DTXD Công trình nông nghiệp và PTNT</t>
  </si>
  <si>
    <t>các phường : Tây Tựu, Minh Khai, Phú Diễn, Cổ Nhuế 2</t>
  </si>
  <si>
    <t>Quyết định số 2913/QĐ-UBND ngày 27/6/2012 của UBND Thành phố Hà Nội về việc phê duyệt dự án đầu tư; Quyết định số 3460/QĐ-UBND ngày 06/6/2017 của UBND Thành phố Hà Nội về việc phê duyệt điều chỉnh dự án</t>
  </si>
  <si>
    <t>Xây dựng điểm vui chơi Hoàng 9,15,8,12 phường Cổ Nhuế 1</t>
  </si>
  <si>
    <t xml:space="preserve"> Cổ Nhuế 1</t>
  </si>
  <si>
    <t>Quyết định số 3800/QĐ-UBND ngày 15/5/2017 của UBND quận Bắc Từ Liêm về việc điều chỉnh tên và chủ trương dự án</t>
  </si>
  <si>
    <t>Xây kè đá và cải tạo môi trường hồ Tân Phương, Phường Thụy Phương</t>
  </si>
  <si>
    <t>Quyết định số 4767/QĐ- UBND  ngày 27/10/2015 của UBND quận Bắc Từ Liêm phê duyệt chủ trương dự án</t>
  </si>
  <si>
    <t>Xây dựng điểm vui chơi Hoàng 10, Hoàng 11 phường Cổ Nhuế 1</t>
  </si>
  <si>
    <t>Quyết định số 3799/QĐ-UBND ngày 15/5/2017 của UBND quận Bắc Từ Liêm về việc phê duyệt chủ trương dự án</t>
  </si>
  <si>
    <t>Xây dựng HTKT khu tái định cư phục vụ GPMB trục đường 1, 2, 3 xã Tây Tựu</t>
  </si>
  <si>
    <t>Quyết định số 2377/QĐ-UBND ngày 14/5/2019 của UBND quận Bắc Từ Liêm về việc điều chỉnh thời gian thực hiện dự án (đến năm 2020)</t>
  </si>
  <si>
    <t>Mở rộng đường Vành đai 3 (đoạn Mai Dịch - Cầu Thăng Long)</t>
  </si>
  <si>
    <t>Cổ Nhuế 1, Cổ Nhuế 2, Xuân Đỉnh</t>
  </si>
  <si>
    <t>Quyết định số 103/QĐ-BGTVT ngày 14/01/2010 về việc phê duyệt dự án Mở rộng đường Vành đai 3 (đoạn Mai Dịch - Cầu Thăng Long) và Quyết định số 3099/QĐ-UBND ngày 15/6/2016 về việc phê duyệt dự án mở rộng đường Vành đai 3 (đoạn Mai Dịch - Cầu Thăng Long) và Quyết định số 7240/QĐ-UBND ngày 18/10/2018 về việc phê duyệt điều chỉnh dự án</t>
  </si>
  <si>
    <t>Xây dựng đường vào trường mầm non Phú Diễn A, quận Bắc Từ Liêm</t>
  </si>
  <si>
    <t>Quyết định số 2196/QĐ-UBND ngày 31/5/2015 của UBND quận Bắc Từ Liêm về việc phê duyệt chủ trương dự án</t>
  </si>
  <si>
    <t>Xây dựng HTKT để đấu giá QSDĐ khu 4,35ha phường Liên Mạc</t>
  </si>
  <si>
    <t>Quyết định số 5182/QĐ-UBND ngày 20/9/2019 của UBND quận về việc phê duyệt dự án</t>
  </si>
  <si>
    <t>Xây dựng trường mầm non trong khu chức năng Tây Tựu NT01</t>
  </si>
  <si>
    <t>QĐ PD DA số 6206/QĐ-UBND ngày 31/10/2019 của UBND quận Bắc Từ Liêm</t>
  </si>
  <si>
    <t>Xây dựng trường tiểu học trong khu chức năng đô thị Tây Tựu  (TH - 01)</t>
  </si>
  <si>
    <t xml:space="preserve"> - Quyết định PD DA số 6205/QĐ-UBND ngày 31/10/2019 của UBND quận Bắc Từ Liêm</t>
  </si>
  <si>
    <t xml:space="preserve"> Xây dựng trường THCS trong khu chức năng đô thị Tây Tựu (THCS-01)</t>
  </si>
  <si>
    <t>QĐ PD DA số 6207/QĐ-UBND ngày 31/10/2019 của UBND quận Bắc Từ Liêm</t>
  </si>
  <si>
    <t>Xây dựng trường mầm non trong khu chức năng Tây Tựu NT02</t>
  </si>
  <si>
    <t>QĐ PD DA số 6208/QĐ-UBND ngày 31/10/2019 của UBND quận Bắc Từ Liêm</t>
  </si>
  <si>
    <t>Xây dựng Nhà văn hóa TDP Đông Ngạc 8 và Liên Ngạc phường Đông Ngạc, quận Bắc Từ Liêm</t>
  </si>
  <si>
    <t>Quyết định số 5211/QĐ-UBND ngày 28/10/2016 của UBND quận về việc phê duyệt báo cáo KTKT dự án</t>
  </si>
  <si>
    <t>Xây dựng tuyến đường nối từ đường Cầu Diễn ( Quốc lộ 32) vào tuyến đường Cụm Công nghiệp Từ Liêm, thành phố Hà Nội</t>
  </si>
  <si>
    <t>Ban QLDA
 ĐTXD quận Bắc Từ Liêm</t>
  </si>
  <si>
    <t>Minh Khai,  Phúc Diễn</t>
  </si>
  <si>
    <t>Văn bản số 3016/UBND-ĐT ngày 4/7/2018 của UBND thành phố Hà Nội chấp thuận chủ trương
Quyết định số 3585/QĐ- UBND  ngày 24/7/2015 của UBND quận Bắc Từ Liêm</t>
  </si>
  <si>
    <t>Xây dựng trung tâm văn hóa thể thao phường Liên Mạc</t>
  </si>
  <si>
    <t xml:space="preserve"> Liên mạc</t>
  </si>
  <si>
    <t>Quyết định số 5848/QĐ-UBND 31/10/2018 của UBND quận về việc triển khai thực hiện dự án</t>
  </si>
  <si>
    <t>Xây dựng Nhà văn hóa TDP số 1, và số 5 phường Cổ Nhuế 2</t>
  </si>
  <si>
    <t>Quyết định số 5247/QĐ-UBND ngày 25/9/2018 của UBND quận về việc phê duyệt chủ trương dự án</t>
  </si>
  <si>
    <t>Xây dựng Nhà văn hóa kết hợp điểm vui chơi TDP Phú Minh, phường Cổ Nhuế 2</t>
  </si>
  <si>
    <t>Quyết định số 2128/QĐ-UBND ngày 17/5/2018 của UBND quận Bắc Từ Liêm về việc phê duyệt chủ trương dự án</t>
  </si>
  <si>
    <t>Xây dựng Trung tâm văn hóa thể thao phường Xuân Tảo</t>
  </si>
  <si>
    <t>Ban QLDA ĐTXD Quận</t>
  </si>
  <si>
    <t>Phường Xuân Tảo</t>
  </si>
  <si>
    <t>Quyết định số 4576/QĐ-UBND ngày 20/6/2018 của UBND quận Bắc Từ Liêm về việc phê duyệt chủ trương đầu tư dự án</t>
  </si>
  <si>
    <t>Xây dựng tuyến đường nối từ đường Hoàng Công Chất đến cổng trường mầm non Phú Diễn</t>
  </si>
  <si>
    <t>Phường Phú Diễn</t>
  </si>
  <si>
    <t>QĐ số 4218/QĐ-UBND ngày 01/8/2019 của UBND quận Bắc Từ Liêm</t>
  </si>
  <si>
    <t>Cải tạo, mở rộng ngõ 193 đường Phú Diễn, phường Phú Diễn</t>
  </si>
  <si>
    <t>Quyết định số 2060/QĐ-UBND ngày 03/05/2019 của UBND quận Bắc Từ Liêm về việc giao đơn vị lập báo cáo chủ trương đầu tư dự án để hoàn thiện kế hoạch đầu tư công trung hạn 5 năm giai đoạn 2016-2020;</t>
  </si>
  <si>
    <t>Xây dựng trường Trung học cơ sở chất lượng cao Bắc Từ Liêm</t>
  </si>
  <si>
    <t>QĐ PD DA số 6209/QĐ-UBND ngày 31/10/2019</t>
  </si>
  <si>
    <t>Xây dựng HTKT khu đất dịch vụ - nhà ở xã Sài Sơn (phục vụ GPMB dự án khu vui chơi giải trí Tuần Châu)</t>
  </si>
  <si>
    <t>Đường trục chính Bắc – Nam đô thi Quốc Oai kéo dài đoạn từ Km4+340,24 đến Km7+315</t>
  </si>
  <si>
    <t>UBND thành phố</t>
  </si>
  <si>
    <t>Xã Ngọc Mỹ, Xã Ngọc Liệp</t>
  </si>
  <si>
    <t>Cầu Ngọc Than</t>
  </si>
  <si>
    <t>Xã Ngọc Mỹ; Thị trấn Quốc Oai</t>
  </si>
  <si>
    <t>Quyết định số 3683/QĐ-UBND ngày 10/7/2019 của UBND thành phố Hà Nội về việc phê duyệt chủ trương đầu tư dự án cầu Ngọc Than, huyện Quốc Oai.</t>
  </si>
  <si>
    <t>Cầu 76</t>
  </si>
  <si>
    <t>Xã Hòa Thạch</t>
  </si>
  <si>
    <t>Quyết định số 3781/QĐ-UBND ngày 15/7/2019 của UBND thành phố Hà Nội về việc phê duyệt chủ trương đầu tư dự án cầu 76, huyện Quốc Oai.</t>
  </si>
  <si>
    <t>Xây dựng đường vành đai khu công nghiệp Bắc Phú Cát (nay là khu công nghệ cao Hòa Lạc)</t>
  </si>
  <si>
    <t xml:space="preserve">Xây dựng tuyến đường huyện ĐH 02 (đoạn từ đường ĐT421B đến đê Tả Tích) huyện Quốc Oai, </t>
  </si>
  <si>
    <t>Xã Ngọc Mỹ, Xã Nghĩa Hương, Xã Liệp Tuyết</t>
  </si>
  <si>
    <t>Xây dựng tuyến đường tránh đường tỉnh 419 đoạn qua xã Tân Hòa</t>
  </si>
  <si>
    <t>Đường liên xã Tuyết Nghĩa – Cấn Hữu từ ĐH02 – ĐH07</t>
  </si>
  <si>
    <t>Xã Tuyết Nghĩa, Xã Cấn Hữu</t>
  </si>
  <si>
    <t>Đường trung tâm xã Tân Phú</t>
  </si>
  <si>
    <t>Xã Tân Phú</t>
  </si>
  <si>
    <t>Liên Quan, Phú Kim, Xã Hương Ngải, Xã Đại Đồng</t>
  </si>
  <si>
    <t>Quyết định số 7938/QĐ-UBND ngày 27/12/2013 của UBND TP Hà Nội về việc phê duyệt diều chỉnh dự án Cải tạo, nâng cấp trạm bơm Tiêu SănQuyết định số 3990/QĐ-UBND ngày 07/9/2020 của UBND thành phố Hà Nội về việc phê duyệt điều chỉnh thời gian thực hiện dự án</t>
  </si>
  <si>
    <t>Xây dựng nghĩa trang nhân dân xã Chàng Sơn (Chi phí GPMB, nhà hậu phúc, đường trục chính); Xây dựng nghĩa trang nhân dân xã Hữu Bằng</t>
  </si>
  <si>
    <t>Chàng Sơn, Hữu Bằng</t>
  </si>
  <si>
    <t>Quyết định số 6912/QĐ-UBND ngày 09/10/2015 của UBND huyện Thạch Thất về việc phê duyệt chủ trương đầu tư dự án; Quyết định số 2158/QĐ-UBND ngày 06/5/2016; 10864/QĐ-UBND ngày 28/10/2016 của UBND huyện Thạch Thất về việc phê duyệt báo cáo kinh tế kỹ thuật các dự án .Quyết định số 5186/QĐ-UBND ngày 31/12/2019 về việc phê duyệt BCKT kỹ thuật điều chỉnh thời gian thực hiện</t>
  </si>
  <si>
    <t>Xây dựng trụ sở Bảo hiểm xã hội huyện Thạch Thất</t>
  </si>
  <si>
    <t>DXH</t>
  </si>
  <si>
    <t>Bảo hiểm XH thành phố</t>
  </si>
  <si>
    <t>Liên Quan</t>
  </si>
  <si>
    <t>Quyết định số 74/QĐ-BHXH ngày 19/ 1/2016 của Bảo hiểm xã hội Việt Nam về việc phê duyệt dự án đầu tư xây dựng Trụ sở bảo hiểm xã hội huyện Thạch Thất; Quyết định số 376/QĐ-BHXH ngày 28/02/2017; số 04/QĐ-BHXH ngày 02/01/2019; số 327/QĐ-UBND ngày 25//3/2019; số 2481/QĐ-BHXH ngày 31/12/2019 của Bảo hiểm xã hội Việt Nam gia hạn tiến độ thực hiện Dự án.</t>
  </si>
  <si>
    <t>Đường trục TT xã Thạch Xá (từ ĐT 419 - trung tâm xã Thạch Xá)</t>
  </si>
  <si>
    <t>xã Thạch Xá</t>
  </si>
  <si>
    <t xml:space="preserve">Quyết định số 10873/QĐ-UBND ngày 28/10/2016 của UBND huyện Thạch Thất về việc phê duyệt báo cáo kinh tế kỹ thuật của dự án . Quyết định số 5170/QĐ-UBND ngày 27/12/2019 của UBND huyện Thạch Thất về phê duyệt điều chỉnh thời gian thực hiện dự án, điều chỉnh thời gian thực hiện các hợp đồng có liên quan đến việc điều chỉnh thời gian thực hiện dự án </t>
  </si>
  <si>
    <t>Đường từ ĐT 419 – Cần Kiệm – Kim Quan – ĐT 420 ( Đoạn từ ĐT 419 – Tân Xã đi ĐT 420), huyện Thạch Thất, thành phố Hà Nội.</t>
  </si>
  <si>
    <t>Kim Quan, Bình Yên</t>
  </si>
  <si>
    <t xml:space="preserve">Quyết định số 4405/QĐ-UBND ngày 07/8/2017 của UBND huyện Thạch Thất về việc phê duyệt điều chỉnh dự án.  Quyết định số 5042/QĐ-UBND ngày 17/12/2019 của UBND huyện Thạch Thất về việc phê duyệt điều chỉnh thời gian thực hiện dự án và gia hạn thời gian thực hiện hợp đồng thi công gói thầu số 02 </t>
  </si>
  <si>
    <t>Cải tạo nâng cấp trục chính khu Tam cảnh xã Đồng Trúc</t>
  </si>
  <si>
    <t>Đồng Trúc; Hạ Bằng</t>
  </si>
  <si>
    <t>Quyết định số: 6521/QĐ-UBND ngày 27/10/2017 của UBND huyện Thạch Thất về việc phê duyệt Báo cáo kinh tế kỹ thuật.  Quyết định số 5697/QĐ-UBND ngày 31/12/2019 vv phê duyệt điều chỉnh thời gian thực hiện.</t>
  </si>
  <si>
    <t>Xây dựng trường THPT Minh Hà</t>
  </si>
  <si>
    <t>Văn bản số 524/HĐND-KTNS ngày 19/9/2018 của HĐND thành phố Hà Nội vv chủ trương đầu tư dự án Xây dựng mở rộng THPT Phùng Khắc Khoan huyện Thạch Thất. Quyết định số 5929/QĐ-UBND ngày 31/10/2018 của UBND thành phố Hà Nội về việc phê duyệt dự án</t>
  </si>
  <si>
    <t>Nâng cấp hệ thống tiêu Bình Phú</t>
  </si>
  <si>
    <t>Ban quản  lý dự án Đầu tư xây dựng công trình  NN và PTNT thành phố Hà Nội</t>
  </si>
  <si>
    <t>Thạch Xá, Hữu Bằng, Bình Phú, Cần Kiệm</t>
  </si>
  <si>
    <t xml:space="preserve">Quyết định sôố 109/QĐUBND ngày 11/01/2010 của UBND THành phố và Văn bản số 6581/UBND-KH&amp;ĐT ngày 26/12/2017. Quyết định số 3293/QĐ-UBND ngày 19/6/2019 của UBND thành phố Hà Nội về việc phê duyệt dự án </t>
  </si>
  <si>
    <t>Kè ao rối chùa Tây Phương xã Thạch Xá.</t>
  </si>
  <si>
    <t>Quyết định số 3655/QĐ-UBND ngày 19/7/2017 của UBND huyện Thạch Thất về việc phê duyệt điều chỉnh báo cáo kinh tế kỹ thuật. Quyết định số 5083/QĐ-UBND ngày 20/12/2019 về việc điều chỉnh thời gian thực hiện dự án.</t>
  </si>
  <si>
    <t>Cải tạo nâng cấp đường tỉnh 420 đoạn từ Km0+00 đến Km7+428 (Ngã ba Hòa Lạc - Ngã ba thị trấn Liên Quan)</t>
  </si>
  <si>
    <t>Liên Quan, Kim Quan, Bình Yên, Thạch Hòa</t>
  </si>
  <si>
    <t>Văn bản số: 3260/UBND-ĐT ngày 17/7/2018 của UBND thành phố Hà Nội về việc chủ trương cho phép triển khai dự án Cải tạo, nâng cấp đường tỉnh 420 đoạn từ Km0+00 (ngã ba Hòa Lạc) đến Km7+428 (ngã ba thị trấn Liên Quan), huyện Thạch Thất, thành phố Hà Nội. Quyết định số 6058/QĐ-UBND ngày 31/10/2019  phê duyệt báo cáo nghiên cứu khả thi dự án</t>
  </si>
  <si>
    <t>Xây dựng, mở rộng trường THPT Phùng Khắc Khoan</t>
  </si>
  <si>
    <t>Văn bản số 525/HĐND-KTNS ngày 19/9/2018 của HĐND thành phố Hà Nội vv chủ trương đầu tư dự án Xây dựng mở rộng THPT Phùng Khắc Khoan huyện Thạch Thất. Quyết định số 5930/QĐ-UBND ngày 31/10/2018 của UBDN thành phố Hà Nội về việc phê duyệt dự án</t>
  </si>
  <si>
    <t>Cầu Cao Thiên</t>
  </si>
  <si>
    <t>Ban Quản  lý dự án Đầu tư xây dựng công trình  Giao Thông thành phố Hà Nội</t>
  </si>
  <si>
    <t>QĐ số 6075/QĐ-UBND ngày 31/10/2019 của UBND Thành phố về việc phê duyệt báo cáo nghiên cứu khả thi. Đã cắm mốc để thực hiện công tác GPMB</t>
  </si>
  <si>
    <t>Xây dựng HTKT đấu giá QSD đất tại khu Đồng Ngà (GĐ 3) xã Hương Ngải</t>
  </si>
  <si>
    <t>Trung tâm PTQĐ huyện</t>
  </si>
  <si>
    <t xml:space="preserve">Quyết định số 4416/QĐ-UBND ngày 30/10/2019 của UBND huyện Thạch Thất về phê duyệt dự án đầu tư. Quyết định số 4191/QĐ-UBND ngày 25/10/2019 của UBND huyện Thạch Thất v/v phê duyệt Tổng mặt bằng. Đã cắm mốc thực hiện công tác GPMB </t>
  </si>
  <si>
    <t>Cải tạo, nâng cấp, mở rộng nghĩa trang nhân dân xã Đại Đồng</t>
  </si>
  <si>
    <t>Đại Đồng</t>
  </si>
  <si>
    <t>Quyết định số 2949/QĐ-UBND ngày 25/7/2019 của UBND huyện về việc phê duyệt chủ trương đầu tư dự án; Quyết định số 4315/QĐ-UBND ngày 29/10/2019 của UBND huyện Thạch Thất về việc phê duyệt Báo cáo kinh tế kỹ thuật; Tờ trình số 506/TTr-BQLDA ngày 19/10/2020 về việc đề nghị thẩm định, phê duyệt điều chỉnh thời gian thực hiện 28 dự án do BQL dự án ĐTXD huyện làm chủ đầu tư</t>
  </si>
  <si>
    <t>Dự án xây dựng khu Tái định cư tại Khu Đồng Giải, thôn Sơn Đồng, xã Tiên Phương</t>
  </si>
  <si>
    <t>Tiên Phương</t>
  </si>
  <si>
    <t>Văn bản số 1812/UBND-KHĐT ngày 16/3/2012 UBND thành phố, QĐ số 8130/QĐ-UBND ngày 31/10/2017 phê duyệt thiết kế BVTC - dự toán, QĐ số 6606/QĐ-UBND ngày 02/10/2015 phê duyệt QH chi tiết 1/500; Bản đồ giải phóng mặt bằng; QĐ 1852/QĐ-SXD ngày 27/12/2019 phê duyệt thiêt kế bản vẽ thi công - dự toán</t>
  </si>
  <si>
    <t>1.2</t>
  </si>
  <si>
    <t>Nút giao thông đường Chúc Sơn - Lam Điền nối quốc lộ 6</t>
  </si>
  <si>
    <t>Chúc Sơn</t>
  </si>
  <si>
    <t>QĐ 7824/QĐ-UBND ngày 8/10/2015 về việc phê duyệt chủ trương đầu tư dự án, QĐ số 9345 ngày 28/10/2016 phê duyệt báo cáo KTKT đầu tư xây dựng; QĐ 4087/QĐ-UBND ngày 08/5/2020 phê duyệt thiêt kế bản vẽ thi công - dự toán điều chỉnh</t>
  </si>
  <si>
    <t>Trường MN trung tâm xã Tốt Động</t>
  </si>
  <si>
    <t>0.83</t>
  </si>
  <si>
    <t>Xã Tốt Động</t>
  </si>
  <si>
    <t xml:space="preserve">VB phê duyệt chủ trương đầu tư số 182/HĐND ngày 15/8/2016. VB chấp thuận địa điểm số 1827/QHKT-P1 ngày 03/4/2018; Bản vẽ tổng mặt bằng; Quyết định số 8383 /QĐ-UBND ngày 20/12/2018 giao kế hoạch vốn đầu tư công trung hạn, Quyết định số 5284/QĐ-UBND ngày 28/8/2018 của UBND huyện Chương Mỹ về việc phê duyệt thiết kế bản vẽ thi công - dự toán </t>
  </si>
  <si>
    <t>Trạm y tế Đồng Phú</t>
  </si>
  <si>
    <t>Xã Đồng Phú</t>
  </si>
  <si>
    <t xml:space="preserve">QĐ chủ trương đầu tư số 1405/QĐ-UBND ngày 12/3/2019; Quyết định số 2032/QĐ-UBND ngày 24/4/2019 về việc điều chỉnh và giao bổ sung kế hoạch đầu tư vốn ngân sách thành phố năm 2019, Quyết định số 1762/QĐ-UBND ngày 19/3/2019 của UBND huyện Chương Mỹ về việc phê duyệt Báo cáo kinh tế - kỹ thuật </t>
  </si>
  <si>
    <t>Tuyến đường vào khu xử lý rác thải tập trung của Thành phố</t>
  </si>
  <si>
    <t>Sở Giao thông vận Tải</t>
  </si>
  <si>
    <t>Dự án đầu tư cải tạo, nâng cấp mở rộng và chỉnh trang tuyến đường Quốc lộ 6</t>
  </si>
  <si>
    <t>Thị trấn Chúc Sơn, xã Ngọc Hòa, xã Tiên Phương</t>
  </si>
  <si>
    <t>Quyết định số 5757/HĐND ngày 12/12/2011 và Quyết định số 3964/QĐ-UBND ngày 07/9/2012 của UBND thành phố Hà Nội phê duyệt dự án cải tạo, nâng cấp mở rộng và chỉnh trang tuyến đường Quốc lộ 6; QĐ số 925/QĐ-UBND ngày 02/3/2020 điều chỉnh thời gian thực hiện dự án</t>
  </si>
  <si>
    <t>Xây dựng mới trụ sở UBND xã Nam Phương Tiến</t>
  </si>
  <si>
    <t xml:space="preserve"> xã Nam Phương Tiến</t>
  </si>
  <si>
    <t>Nghị quyết 11/NQ-HĐND ngày 27/8/2019 về việc phê duyệt chủ trương đầu tư; văn bản số 4383/QHKT-P1 ngày 08/8/2019 về việc chấp thuận địa điểm xây dựng; Quyết định số 4507/QĐ-UBND ngày 28/5/2020 phê duyệt dự án.</t>
  </si>
  <si>
    <t>5.45</t>
  </si>
  <si>
    <t>0.6</t>
  </si>
  <si>
    <t>Văn bản số 489/HĐND-KTNS ngày 06/9/2018 v/v Cải tạo nâng cấp đường tỉnh 419 trên địa bàn huyện Chương Mỹ;
QĐ 6001/QĐ -UBND ngày 31/10/2018 quyết định phê duyệt BCKT khả thi dự án; Bản vẽ chỉ giới đường đỏ 1/500; Quyết định 6688/QĐ-UBND ngày 07/12/2019 giao chỉ tiêu kế hoạch KT-XH và dự toán thu chi ngân sách thành phố năm 2019; QĐ 1472/QĐ-SGTVT ngày 19/92019 của Sở Giao thông vận tải phê duyệt TKBVTC-DT</t>
  </si>
  <si>
    <t>Trường Mầm non Nam Phương Tiến B</t>
  </si>
  <si>
    <t>0.2</t>
  </si>
  <si>
    <t>0.028</t>
  </si>
  <si>
    <t>Xã Phú Nam Phương Tiến</t>
  </si>
  <si>
    <t>QĐ chủ trương đầu tư số 4670/QĐ-UBND ngày 8/7/2016;Quyết định số 8383 /QĐ-UBND ngày 20/12/2018 giao kế hoạch vốn đầu tư công trung hạn; QĐ 5022/QĐ-UBND ngày 13/8/2019 phê duyệt điều chỉnh BCKTKT</t>
  </si>
  <si>
    <t>0,19</t>
  </si>
  <si>
    <t>QĐ chủ trương đầu tư số 1405/QĐ-UBND ngày 12/3/2019; Quyết định số 2032/QĐ-UBND ngày 24/4/2019 về việc điều chỉnh và giao bổ sung kế hoạch đầu tư vốn ngân sách thành phố năm 2019; QĐ 1762/QĐ-UBND ngày 19/3/2019 phê duyệt  báo cáo kinh tế kỹ thuạt</t>
  </si>
  <si>
    <t xml:space="preserve">các xã Thủy Xuân Tiên, Đông Phương Yên, Tiên Phương, Trần Phú, Phú Nghĩa, Chúc Sơn, Nam Phương Tiến, Đại Yên, Lam Điền, Phú Nam An </t>
  </si>
  <si>
    <t>Đường từ xã Phụng Châu đi xã Tân Hòa (Quốc Oai)</t>
  </si>
  <si>
    <t>xã Phụng Châu</t>
  </si>
  <si>
    <t>Nghị Quyết số 13/NQ-HĐND ngày 15/9/2020 của HĐND huyện Chương Mỹ; chỉ giới đường đỏ viện quy hoạch xây dựng cấp tháng 24/9/2020</t>
  </si>
  <si>
    <t>Xây dựng trường THCS Bắc Hồng</t>
  </si>
  <si>
    <t>- Văn bản số 32/UBND-QLĐT ngày 19//01/2011 của UBND huyện Đông Anh về việc chấp thuận Quy hoạch tổng mặt bằng tỷ lệ 1/500
- Các Quyết định của UBND huyện Đông Anh: số 1861/QĐ-UBND ngày 31/5/2011 về việc phê duyệt dự án; số 3292/QĐ-UBND ngày 12/10/2012 về việc phê duyệt thiết kế BVTC-Dự toán; số 2812/QĐ-UBND ngày 02/6/2020 về việc  phê duyệt thiết kế BVTC-Dự toán phần điều chỉnh bổ sung, điều chỉnh tổng dự toán xây dựng công trình, điểu chỉnh cơ cấu TMĐT.</t>
  </si>
  <si>
    <t>Xây dựng hạ tầng kỹ thuật khu đất đấu giá Quyền sử dụng đất tại thôn Chu Trần, xã Tiến Thịnh, huyện Mê lInh</t>
  </si>
  <si>
    <t>X.Tiến Thịnh</t>
  </si>
  <si>
    <t>QĐ số 2349/QĐ-UBND ngày 02/10/2018 Quyết định phê duyệt địa điểm và tổng mặt bằng; Nghị quyết số 10/NQ - HĐND ngày 18/12/2018 của HĐND huyện Mê Minh V/v  Về chủ trương đầu tư một số dự án Xây dựng HTKT khu đất đấu giá QSDĐ và dự án XD HTKT khu đất dịch vụ kết hợp ĐGQSD Đ trên địa bàn huyện Mê Linh;</t>
  </si>
  <si>
    <t>Xây dựng hạ tầng đấu giá quyền sử dụng đất tại điểm VY - 01, thôn Yên Nội, xã Vạn Yên</t>
  </si>
  <si>
    <t>X.Vạn Yên</t>
  </si>
  <si>
    <t>QĐ số 3555/QĐ - UBND ngày 04/10/2019 của UBND huyện Mê Linh V/v Phê duyệt chủ trương đầu tư DA; QĐ số 2755/QĐ - UBND ngày 03/9/2020 của UBND huyện Mê Linh V/v phê duyệt địa điểm và Quy hoạch tổng mặt bằng tỷ lệ 1/500 dự án:</t>
  </si>
  <si>
    <t>Xây dựng mới trạm 110kV Bắc Thành Công và nhánh rẽ</t>
  </si>
  <si>
    <t>Phường Thành Công</t>
  </si>
  <si>
    <t>QĐ số 2521/QĐ-EVNHANOI ngày 04/4/2019 của Tổng công ty Điện lực TP Hà Nội về việc phê duyệt báo cáo nghiên cứu khả thi đầu tư xây dựng công trình "Xây dựng mới trạm 110kV Bắc Thành Công và nhánh rẽ".</t>
  </si>
  <si>
    <t>Trạm biến áp 110kV Tây Hồ Tây và nhánh rẽ ĐD 110kV</t>
  </si>
  <si>
    <t>QĐ số 2071/QĐ-BCT ngày 10/7/2019 của Bộ Công thương về việc phê duyệt Báo cáo nghiên cứu khả thi Tiểu dự án.</t>
  </si>
  <si>
    <t>Trạm biến áp 110kV Chương Mỹ và đường dây 110kV Thanh Oai - Chương Mỹ</t>
  </si>
  <si>
    <t>Thị trấn Chúc Sơn, xã Thụy Hương</t>
  </si>
  <si>
    <t>QĐ số 2604/QĐ-BCT ngày 22/8/2019 của Bộ Công thương về việc phê duyệt Báo cáo nghiên cứu khả thi tiểu dự án "Trạm biến áp 110kV Chương Mỹ và đường dây 110kV Thanh Oai - Chương Mỹ".</t>
  </si>
  <si>
    <t>Cải tạo đường dây 110kV Hà Đông - Sơn Tây</t>
  </si>
  <si>
    <t>Ban QLDA điện lực HN - Tổng công ty điện lực Thành phó Hà Nộ</t>
  </si>
  <si>
    <t>Quyết định số 5123/QĐ-EVNHANOI ngày 29/12/2014 của Tổng công ty Điện lực TP Hà Nội về việc phê duyệt dự án đầu tư xây dựng công trình</t>
  </si>
  <si>
    <t>Trạm 110kV Chương Mỹ và đường dây 110kV Thanh Oai - Chương Mỹ</t>
  </si>
  <si>
    <t>Quận Hà Đông</t>
  </si>
  <si>
    <t>Phường Đồng Mai</t>
  </si>
  <si>
    <t>Dự án Xây dựng mới trạm 110kV Mỹ Đức và nhánh rẽ</t>
  </si>
  <si>
    <t xml:space="preserve">Xã Phù Lưu Tế, Phùng Xá, </t>
  </si>
  <si>
    <t>Quyết định số 11041/QĐ-EVNHANOI ngày 26/12/2019 của Tổng công ty Điện lực TP Hà Nội về việc phê duyệt Báo cáo nghiên cứu khả thi đầu tư xây dựng công trình “Xây dựng mới Trạm 110kV Mỹ Đức và nhánh rẽ”,</t>
  </si>
  <si>
    <t>Xây dựng tuyến đường dây 220kV từ TBA 500/220kV Tây Hà Nội đi Trạm biến áp 220kV Thanh Xuân</t>
  </si>
  <si>
    <t>Xã Quốc Đồng</t>
  </si>
  <si>
    <t>Quyết định số 4720/QĐ-BCT ngày 02/12/2016 của Bộ Công Thương v/v phê duyệt Quy hoạch phát triển lưới điện TP Hà Nội giai đoạn 2016-2025. Quyết định số 11094/QĐ-EVNHANOI ngày 26/12/2019 của Tổng công ty Điện lực TP Hà Nội về việc phê duyệt Báo cáo nghiên cứu khả thi đầu tư xây dựng công trình.</t>
  </si>
  <si>
    <t>Xây dựng mới trạm biến áp 110kV CNC2 và nhánh rẽ</t>
  </si>
  <si>
    <t>Quyết định số 6092/QĐ-EVNHANOI ngày 30/7/2020 của Tổng công ty Điện lực TP Hà Nội về việc phê duyệt báo cáo nghiên cứu khả thi công trình.</t>
  </si>
  <si>
    <t>Xây dựng mới Trạm 110kV Ba Vì (phần đường dây 110kV Sơn Tây - Ba Vì)</t>
  </si>
  <si>
    <t>Xã Đường Lâm</t>
  </si>
  <si>
    <t>Quyết định số 4990/QĐ-BCT ngày 22/12/2016 của Bộ Công Thương v/v phê duyệt báo cáo nghiên cứu khả thi công trình "Xây dựng mới trạm 110kV Ba Vì" thuộc dự án Phát triển Lưới điện Hà Nội và Thành phố Hồ Chí Minh sử dụng vốn vay Ngân hàng phát triển Châu Á (ADB)</t>
  </si>
  <si>
    <t>Cải tạo, nâng khả năng tải và treo dây mạch 2 từ TBA 110kV Thường Tín đi đường dây 110kV Mai Động - Hà Đông</t>
  </si>
  <si>
    <t>Tứ Hiệp, Ngũ Hiệp, Đông Mỹ</t>
  </si>
  <si>
    <t>Văn bản số 166/QHKT-HTKT ngày 10/01/2020 của Sở Quy hoạch kiến trúc về việc chấp thuận hướng tuyến công trình. Quyết định số 4720/QĐ-BCT ngày 02/12/2016 của Bộ Công Thương v/v phê duyệt Quy hoạch phát triển lưới điện TP Hà Nội giai đoạn 2016-2025.</t>
  </si>
  <si>
    <t>Thái Duyên và Văn Bình</t>
  </si>
  <si>
    <t>Xây dựng mới trạm 110kV Mỹ Đức và nhánh rẽ</t>
  </si>
  <si>
    <t>Tảo Văn Dương, Vạn Thái, Hòa Xá</t>
  </si>
  <si>
    <t>DTXD trụ sở làm việc Kho bạc nhà nước Quốc Oai tại thị trấn Quốc Oai</t>
  </si>
  <si>
    <t>Kho bạc Nhà nước</t>
  </si>
  <si>
    <t>Văn bản 3301/UBND-ĐT ngày 23/7/2020 của UBND thành phố Hà Nội về việc xem xét địa điểm thực hiện dự án; Văn bản 3415/QHKT-P1 ngày 03/7/2020 của sở Quy hoạch kiến trúc về việc đề xuất địa điểm xây dựng mới dự án; QĐ 2360/QĐ-UBND ngày 28/10/2016 của Bộ Tài chính phê duyệt điều chỉnh, bổ sung chu trương đầu tư dự án kho bạc nhà nước giai đoạn 2016-2020</t>
  </si>
  <si>
    <t>Công Ty Cổ Phần tạp Đoàn Phú Mỹ</t>
  </si>
  <si>
    <t>Xã Phú Nghĩa, xã Đông Phương Yên và xã Trường Yên</t>
  </si>
  <si>
    <t>Ngày 14/11/2019, UBND Thành phố có Quyết định số 6594/QĐ-UBND thành lập Cụm công nghiệp Đông Phú Yên; Quyết định số 3685/QĐ-UBND ngày 21/4/2020 của UBND huyện Chương Mỹ phê duyệt QHTMB tỷ lệ 1/500.</t>
  </si>
  <si>
    <t>Dự án tái định cư Đồng Chằm</t>
  </si>
  <si>
    <t>Nghị quyết số 04/NQ-HĐND ngày 09/4/2019 của HĐND Thành phố phê duyệt chủ trương đầu tư Dự án; Quyết định số 6412/QĐ-UBND ngày 15/9/2017 của UBND Thành phố phê duyệt quy hoạch xây dựng chi tiết tỷ lệ 1/500.</t>
  </si>
  <si>
    <t>Thu hồi 05 điểm đất không đủ điều kiện tồn tại để phục vụ mục đích công cộng</t>
  </si>
  <si>
    <t>Kim Mã, Liễu Giai</t>
  </si>
  <si>
    <t>QĐ số 1995/QĐ-UBND ngày 30/10/2018 của UBND quận Ba Đình về việc phê duyệt dự án Thu hồi 05 điểm đất không đủ điều kiện tồn tại để phục vụ mục đích công cộng;                                                                                              - Ngày 09/6/2020, UBND quận đã ban hành Thông báo thu hồi đất giao đến từng hộ gia đình để thực hiện GPMB dự án</t>
  </si>
  <si>
    <t>Hoàn thiện và khớp nối Hạ tầng kỹ thuật khu 7,2ha Vĩnh Phúc</t>
  </si>
  <si>
    <t>QĐ số 6034/QĐ-UBND ngày 07/10/2013 của UBND Thành phố Hà Nội V/v phê duyệt cho phép thực hiện chuẩn bị đầu tư Dự án Hoàn thiện và khớp nối hạ tầng kỹ thuật khu 7,2 ha Vĩnh Phúc; Kế hoạch thực hiện dự án vào năm 2020 theo Văn bản số 673/HĐND-KTNS ngày 27/11/2017 của HĐND Thành phố và Văn bản số 6444/UBND-ĐT ngày 18/12/2017 của UBND thành phố; - UBND Thành phố ban hành Quyết định số 6588/QĐ-UBND ngày 13/11/2019 về việc phê duyệt BC NCKT dự án.</t>
  </si>
  <si>
    <t>Đường từ nhà văn hoá thôn Đoài Khê đến Trường mầm non Đan Phượng</t>
  </si>
  <si>
    <t>Quyết định số 7047/QĐ-UBND ngày 29/9/2017 của UBND huyện Đan Phượng về việc phê duyệt chủ trương đầu tư dự án chỉnh trang đường từ nhà văn hoá thôn Đoài Khê đến Trường mầm non Đan Phượng; Quyết định số 7523/QĐ-UBND ngày 26/10/2017 của UBND huyện Đan Phượng về việc phê duyệt Báo cáo kinh tế kỹ thuật đầu tư xây dựng công trìnhchỉnh trang đường từ nhà văn hoá thôn Đoài Khê đến Trường mầm non Đan Phượng; Quyết định số 941/QĐ-UBND ngày 08/3/2018 của UBND huyện Đan Phượng về việc phê duyệt điều chỉnh cơ cấu dự toán xây dựng công trìnhchỉnh trang đường từ nhà văn hoá thôn Đoài Khê đến Trường mầm non Đan Phượng</t>
  </si>
  <si>
    <t>Dự án Đường tư dốc đê đi Trường THCS Lương Thế Vinh</t>
  </si>
  <si>
    <t>UBND thị trấn</t>
  </si>
  <si>
    <t>Quyết định số 3726/QĐ-UBND ngày 27/8/2018 của UBND huyện Đan Phượng về việc phê duyệt chủ trương đầu tư dự án; Quyết định số 3982/QĐ-UBND ngày 18/9/2018 của UBND huyện Đan Phượng về việc phê duyệt Báo cáo kinh tế kỹ thuật công trình: Đường từ dốc đê đi Trường THCS Lương Thế Vinh, thị trấn Phùng;</t>
  </si>
  <si>
    <t>Trường Tiểu học Phương Đình A</t>
  </si>
  <si>
    <t xml:space="preserve">Phương Đình </t>
  </si>
  <si>
    <t>Quyết định số 1759/QĐ-UBND ngày 08/4/2019 của UBND huyện Đan Phượng về việc phê duyệt chủ trương đầu tư dự án Trường Tiểu học Phương Đình A; hạng mục: Nhà giáo dục thể chất và các hạng mục phụ trợ; Quyết định số 6947/QĐ-UBND ngày 24/9/2019 của UBND huyện Đan Phượng về việc phê duyệt Báo cáo kinh tế kỹ thuật công trình: Trường Tiểu học Phương Đình A; hạng mục: Nhà giáo dục thể chất và các hạng mục phụ trợ; Công văn số 6652/QHKT-P1 ngày 29/10/2018 của Sở Quy hoạch - Kiến trúc Hà Nội về việc địa điểm lập dự án đầu tư xây dựng mở rộng trường mầm non Trung Châu A (khu A), trường Tiểu học Phương Đình A tại các xã Trung Châu, xã Phương Đình, huyện Đan Phượng, Hà Nội;</t>
  </si>
  <si>
    <t>Trường Mầm non Phương Đình (khu B) thôn La Thạch</t>
  </si>
  <si>
    <t>Cụm công nghiệp Song Phượng</t>
  </si>
  <si>
    <t>Quyết định số 5708/QĐ-UBND ngày 11/10/2019 của UBND Thành phố về việc thành lập Cụm công nghiệp Song Phượng, huyện Đan Phượng, thành phố Hà Nội</t>
  </si>
  <si>
    <t>Quyết định số 1740/QĐ-UBND ngày 24/6/2015 của UBND huyện Đan Phượng về việc phê duyệt chủ trương đầu tư dự án Trường Mầm non Phương Đình (khu B thôn La Thạch); hạng mục: Nhà hiệu bộ kết hợp phòng chức năng và các hạng mục phụ trợ; Quyết định số 7720/QĐ-UBND ngày 25/10/2019 của UBND huyện Đan Phượng về việc phê duyệt dự án đầu tư xây dựng công trình: Trường mầm non Phương Đình (khu B thôn La Thạch); hạng mục: Nhà hiệu bộ 3 tầng, nhà lớp học và các hạng mục phụ trợ; Công văn số 7559/QHKT-P1 ngày 06/12/2018 của Sở Quy hoạch - Kiến trúc Hà Nội về việc địa điểm lập dự án đầu tư xây dựng mở rộng trường mầm non Phương Đình khu B thôn La Thạch tại xã Phương Đình, huyện Đan Phượng, Hà Nội; Bản vẽ Quy hoạch tổng mặt bằng, tỷ lệ 1/500 dự án Trường mầm non Phương Đình được UBND huyện chấp thuận phê duyệt ngày 23/10/2019;</t>
  </si>
  <si>
    <t>Đường vào đền Văn Hiến</t>
  </si>
  <si>
    <t>Dự án xây dựng Trường THPT Thọ Xuân, huyện Đan Phượng</t>
  </si>
  <si>
    <t>Xã Thọ Xuân</t>
  </si>
  <si>
    <t>Quyết định số 3491/QĐ-UBND ngày 25/6/2019 của UBND huyện Đan Phượng về việc phê duyệt chủ trương đầu tư dự án Đường vào đền Văn Hiến; Tiến độ 2019-2021; Đã cắm mốc GPMB</t>
  </si>
  <si>
    <t>Nghị quyết số 04/NQ-HDND ngày 09/4/2019 của Hội đồng nhân dân thành phố Hà Nội về việc phê duyệt chủ trương đầu tư, điều chỉnh chủ trương đầu tư một số dự án sử dụng vốn đầu tư công trung hạn 5 năm giai đoạn 2016-2020 của thành phố Hà Nội (Tại phụ lục 3); Quyết định số 6053/QĐ-UBND ngày 30/10/2019 của UBND Thành phố về việc phê duyệt Báo cáo nghiên cứu khả thi dự án: xây dựng Trường THPT Thọ Xuân, huyện Đan Phượng; Công văn số 2523/QHKT-P1 ngày 16/5/2019 của Sở Quy hoạch – Kiến trúc về việc địa điểm lập dự án Trường THPT Thọ Xuân tại xã Thọ Xuân, huyện Đan Phượng, Hà Nội; Quy hoạch Tổng mặt bằng, tỷ lệ 1/500 dự án xây dựng Trường THPT Thọ Xuân, huyện Đan Phượng đã được UBND huyện chấp thuận phê duyệt ngày 19/7/2019;</t>
  </si>
  <si>
    <t>Đường giao thông nối đường N4 với N1 từ Phương Đình đến Trung Châu</t>
  </si>
  <si>
    <t>xã Phương ĐÌnh; xã Thượng Mỗ</t>
  </si>
  <si>
    <t>Nghĩa trang khu vực phía Nam, huyện Đan Phượng</t>
  </si>
  <si>
    <t>xã Song Phượng</t>
  </si>
  <si>
    <t>Nghị quyết số 84/NQ-HĐND ngày 04/7/2019 của HĐND huyện Đan Phượng về việc phê duyệt chủ trương đầu tư, điều chỉnh chủ trương đầu tư dự án (Tại phụ lục 2 chủ trương đầu tư dự án Đường giao thông nối đờng N4 với N1 từ Phương Đình đến Trung Châu); Quyết định số 4527/QĐ-UBND ngày 04/6/2020 của UBND huyện Đan Phượng về việc phê duyệt dự án đầu tư xây dựng công trình: Đường giao thông nối đường N4 với N1 từ Phương Đình đến Trung Châu; Tiến độ 2020-2022</t>
  </si>
  <si>
    <t>Nghị quyết số 84/NQ-HĐND ngày 04/7/2019 của HĐND huyện Đan Phượng về việc phê duyệt chủ trương đầu tư, điều chỉnh chủ trương đầu tư dự án (Tại phụ lục 1 chủ trương đầu tư dự án Nghĩa trang khu vực phía Nam, huyện Đan Phượng); Quyết định số 7863/QĐ-UBND ngày 20/10/2020 của UBND huyện Đan Phượng về việc phê duyệt Quy hoạch tổng mặt bằng tỷ lệ 1/500 công trình: Nghĩa trang khu vực phía Nam huyện Đan Phượng. Tiến độ 2020-2025</t>
  </si>
  <si>
    <t>Cải tạo đường giao thông từ Trường mầm non Đồng Tháp đến đường trục thôn Bãi Thuỵ, xã Đồng Tháp</t>
  </si>
  <si>
    <t>Quyết định số 4797/QĐ-UBND ngày 06/8/2019 của UBND huyện Đan Phượng về việc phê duyệt chủ trương đầu tư dự án Cải tạo đường giao thông từ Trường mầm non Đồng Tháp đến đường trục thôn Bãi Thuỵ, xã Đồng Tháp; Quyết định số 7751/QĐ-UBND ngày 28/10/2019 của UBND huyện Đan Phượng về việc phê duyệt Báo cáo kinh tế kỹ thuật đầu tư công trình: Cải tạo đường giao thông từ trường mầm non Đồng Tháp đến đường trục thôn Bãi Thuỵ, xã Đồng Tháp;
Quyết định số 4559/QĐ-UBND ngày 08/6/2020 của UBND huyện Đan Phượng về việc phê duyệt chỉ giới đường đỏ dự án: Cải tạo đường giao thông từ trường mầm non Đồng Tháp đến trục đường thôn Bãi Thuỵ, xã Đồng Tháp, địa điểm: Xã Đồng Tháp, huyện Đan Phượng, thành phố Hà Nội; Tiến độ 2020-2024</t>
  </si>
  <si>
    <t>Đường giao thông từ chân cầu Phùng đến UBND xã Đồng Tháp</t>
  </si>
  <si>
    <t>UBND thị trấn Phùng</t>
  </si>
  <si>
    <t xml:space="preserve">Quyết định số 9904/QĐ-UBND ngày 31/12/2019 của UBND huyện Đan Phượng về việc phê duyệt chủ trương đầu tư dự án Đường giao thông từ chân cầu Phùng đến UBND xã Đồng Tháp; Viện QHXD cấp chỉ giới đường đỏ tỷ lệ 1:500 tháng 9/2018; Quyết định số 4557/QĐ-UBND ngày 08/6/2020 của UBND huyện Đan Phượng về việc phê duyệt Báo cáo kinh tế kỹ thuật đầu tư công trình: Đường giao thông từ chân cầu Phùng đến UBND xã Đồng Tháp; Quyết định số 4214/QĐ-UBND ngày 29/5/2020 của UBND huyện Đan Phượng về việc phê duyệt chỉ giới đường đỏ dự án: Đường giao thông từ chân cầu Phùng đến UBND xã Đồng Tháp, địa điểm: Thị trấn Phùng, huyện Đan Phượng, thành phố Hà Nội; Tiến độ 2019-2021
</t>
  </si>
  <si>
    <t>Nhà văn hoá phố Nguyễn Thái Học</t>
  </si>
  <si>
    <t>Quyết định số 5692/QĐ-UBND ngày 09/9/2019 của UBND huyện Đan Phượng về việc phê duyệt chủ trương đầu tư công trình: Nhà văn hoá phố Nguyễn Thái Học, thị trấn Phùng; Bản đồ Quy hoạch tổng mặt bằng dự án Nhà văn hoá phố Nguyễn Thái Học, tỷ lệ 1/500 được UBND huyện Đan Phượng phê duyệt ngày 03/8/2020; Công văn số 516/SNN-ĐĐ ngày 02/3/2019 của Sở Nôn nghệp và Phát triển nông thôn Hà Nội về việc phúc đáp văn bản số 09/TTr-UBND ngày 05/02/2020 của UBND thị trấn Phùng; Tiến độ 2020-2022</t>
  </si>
  <si>
    <t>Dự án Vườn hoa cây xanh trước cửa Trường Tiểu học Liên Trung</t>
  </si>
  <si>
    <t>Quyết định số 6784/QĐ-UBND ngày 16/9/2019 của UBND huyện Đan Phượng về việc phê duyệt chủ trương đầu tư dự án Vườn hoa cây xanh trước cửa Trường Tiểu học Liên Trung; Quyết định số 4703/QĐ-UBND ngày 12/6/2020 của UBND huyện Đan Phượng về việc phê duyệt Báo cáo kinh tế kỹ thuật đầu tư công trình: Vườn hoa cây xanh trước của Trường Tiểu học Liên Trung. Tiến độ dự án 2020-2022</t>
  </si>
  <si>
    <t>Đấu giá đất ở (Khu lò gạch giáp TL426 thôn Cống Khê)</t>
  </si>
  <si>
    <t>Quyết định 455/QĐ-UBND ngày 5/6/2019 của UBND huyện Ứng Hòa về việc phê duyệt chủ trương đầu tư dự án: Xây dựng HTKT khu đấu giá đất ở (Khu lò gạch giáp TL426 thôn Cống Khê), xã Hòa Lâm; VB số 689/UBND-QLĐT ngày 06/7/2020 chấp thuận Tổng mặt bằng; Đã cắm mốc để t/h GPMB</t>
  </si>
  <si>
    <t>Đấu giá đất ở khu Sông mới</t>
  </si>
  <si>
    <t>Xã Hòa Xá</t>
  </si>
  <si>
    <t>QĐ số 992/QĐ-UBND ngày 25/10/2019 v/v phê duyệt chủ trương đầu tư dự án XD HTKT đấu giá khu Sông Mới, xã Hòa Xá; VB số 416/UBND-QLĐT ngày 20/4/2020 Chấp thuận Tổng mặt bằng; Đã cắm mốc để thực hiện GPMB</t>
  </si>
  <si>
    <t>Xây dựng HTKT đấu giá quyền sử dụng đất khu xứ Đồng Dộc Đình, thôn Vũ Ngoại, xã Liên Bạt</t>
  </si>
  <si>
    <t>Xã Liên Bạt</t>
  </si>
  <si>
    <t>1. Quyết định số 964/QĐ-UBND ngày 18/10/2019 của UBND huyện Ứng Hòa về việc phê duyệt chủ trương dự án xây dựng HTKT khu đất phục vụ đấu giá QSD đất
2. Quyết định số 1169/QĐ-UBND ngày 30/10/2019 của UBND huyện Ứng Hòa về việc phê duyệt dự án xây dựng HTKT khu đất phục vụ đấu giá QSD đất</t>
  </si>
  <si>
    <t>Đấu giá khu bến thôn Quan Tự</t>
  </si>
  <si>
    <t>Công văn số 672/UBND ngày 25/7/2019 của UBND huyện Ứng Hòa về việc chấp thuận chủ trương đấu giá QSD đất ở xã Đại Hùng và xã Quảng Phú Cầu, huyện Ứng Hòa, thành phố Hà Nội
2. Quyết định số 3526/QĐ-UBND ngày 31/12/2019 về việc phê duyệt chủ trương đầu tư dự án: Xây dựng HTKT đấu giá quyền sử dụng đất ở khu Bến thôn Quan Tự, xã Đại Hùng, huyện Ứng Hòa, thành phố Hà Nội.
3.Công văn số 18B/UBND-QLĐT ngày 06/07/2020 của UBND huyện Ứng Hòa về việc chấp thuận bản vẽ quy hoạch tổng thể mặt bằng tỷ lệ 1/500 Dự án: Xây dựng HTKT đấu giá quyền sử dụng đất ở khu Bến thôn Quan Tự, xã Đại Hùng, huyện Ứng Hòa, thành phố Hà Nội.</t>
  </si>
  <si>
    <t>Đấu giá đất ở (khu đồng chi Tây thôn Xuân Tình-giai đoạn 2)</t>
  </si>
  <si>
    <t>1. Công văn 787/CV-UBND ngày 14/9/2017 của UBND huyện Ứng Hòa về việc chấp thuận đấu giá QSD đất ở 8 xã huyện Ứng Hòa
2. Quyết định số 968/QĐ-UBND ngày 21/10/2019 của UBND huyện Ứng Hòa về việc phê duyệt chủ trương dự án xây dựng HTKT khu đất phục vụ đấu giá QSD đất
3. Quyết định số 1179/QĐ-UBND ngày 30/10/2019 của UBND huyện Ứng Hòa về việc phê duyệt dự án xây dựng HTKT khu đất phục vụ đấu giá QSD đất</t>
  </si>
  <si>
    <t>Đấu giá đất ở (thôn Mạnh Tân)</t>
  </si>
  <si>
    <t>Xã Đông Lỗ</t>
  </si>
  <si>
    <t>1. Quyết định số 453/QĐ-UBND ngày 05/6/2019 của UBND huyện Ứng Hòa về việc phê duyệt chủ trương đầu tư dự án: Xây dựng HTKT khu đấu giá Ao sau làng thôn Mạnh Tân, xã Đông Lỗ, huyện Ứng Hòa, thành phố Hà Nội.
2. Quyết định 39/QĐ-UBND ngày 17/01/2020 của UBND huyện Ứng Hòa về việc phê duyệt báo cáo kinh tế kỹ thuật xây dựng Công trình: xây dựng HTKT khu đấu giá Ao sau làng thôn Mạnh Tân, xã Dông Lỗ, huyện Ứng Hòa, TP Hà Nội</t>
  </si>
  <si>
    <t>Đầu tư xây dựng HTKT Đấu giá QSD đất ở khu Cống Ao thôn Tử Dương</t>
  </si>
  <si>
    <t>Xã Cao thành</t>
  </si>
  <si>
    <t>1. Quyết định số 950/QĐ-UBND ngày 18/10/2019 của UBND huyện Ứng Hòa về việc phê duyệt chủ trương dự án xây dựng HTKT khu đất phục vụ đấu giá QSD đất
2. Quyết định số 1177/QĐ-UBND ngày 30/10/2019 của UBND huyện Ứng Hòa về việc phê duyệt dự án xây dựng HTKT khu đất phục vụ đấu giá QSD đất
3.Công văn số 19B/UBND-QLĐT ngày 07/07/2020 của UBND huyện Ứng Hòa về việc chấp thuận bản vẽ quy hoạch tổng thể mặt bằng tỷ lệ 1/500 Dự án: Xây dựng HTKT đấu giá khu sau làng thôn Nam Dương, xã Hòa Nam, huyện Ứng Hòa, thành phố Hà Nội.</t>
  </si>
  <si>
    <t>Đấu giá đất ở (Khu Ao cạnh đường liên thôn Triều Khúc)</t>
  </si>
  <si>
    <t>1. Quyết định số 522/QĐ-UBND ngày 02/7/2019 của UBND huyện ứng Hòa về việc phê duyệt chủ trương đầu tư dự án xây dựng HTKT khu đấu giá khu ao ông Lưu thôn Triều Khúc, xã Đội Bình
2. Quyết định số 523/QĐ-UBND ngày 02/7/2019 của UBND huyện ứng Hòa về việc phê duyệt chủ trương đầu tư dự án xây dựng HTKT khu đấu giá khu I, khu II thôn Triều Khúc, xã Đội Bình
3. Quyết định số 524/QĐ-UBND ngày 02/7/2019 của UBND huyện ứng Hòa về việc phê duyệt chủ trương đầu tư dự án xây dựng HTKT khu đấu giá khu ao ôngNgôn thôn Triều Khúc, xã Đội Bình
4. Quyết định 2850/QĐ-UBND ngày 25/5/2020 của UBND huyện Ứng Hòa về việc phê duyệt báo cáo kinh tế kỹ thuật xây dựng Công trình: xây dựng HTKT khu đấu giá khu ao ôngNgôn thôn Triều Khúc, xã Đội Bình, huyện Ứng Hòa, TP Hà Nội</t>
  </si>
  <si>
    <t>V</t>
  </si>
  <si>
    <t>Xây dựng HTKT khu dân cư mới khu 1 thôn Tử Dương, xã Cao Thành, huyện Ứng Hòa, TP Hà Nội</t>
  </si>
  <si>
    <t>1. Công văn số 1241/UBND ngày 18/12/2019 của UBND huyện Ứng Hòa về việc chấp thuận chủ trương đấu giá QSD đất ở và tái định cư tại 7 xã và thị trấn trên địa bàn huyện Ứng Hòa, thành phố Hà Nội
2. Quyết định số 3529/QĐ-UBND ngày 31/12/2019về việc phê duyệt chủ trương đầu tư dự án: Xây dựng HTKT khu dân cư mới khu 1 thôn Tử Dương, xã Cao Thành, huyện Ứng Hòa, TP Hà Nội
3.Công văn số 45/UBND-QLĐT ngày 15/10/2020 của UBND huyện Ứng Hòa về việc chấp thuận bản vẽ quy hoạch tổng thể mặt bằng tỷ lệ 1/500 Dự án: Xây dựng HTKT khu dân cư mới khu 1 thôn Tử Dương, xã Cao Thành, huyện Ứng Hòa, TP Hà Nội</t>
  </si>
  <si>
    <t>Xây dựng HTKT khu dân cư mới khu 2 thôn Tử Dương, xã Cao Thành, huyện Ứng Hòa, TP Hà Nội</t>
  </si>
  <si>
    <t>Cao Thành</t>
  </si>
  <si>
    <t>1. Công văn số 1241/UBND ngày 18/12/2019 của UBND huyện Ứng Hòa về việc chấp thuận chủ trương đấu giá QSD đất ở và tái định cư tại 7 xã và thị trấn trên địa bàn huyện Ứng Hòa, thành phố Hà Nội
2. Quyết định số 3529/QĐ-UBND ngày 31/12/2019về việc phê duyệt chủ trương đầu tư dự án: Xây dựng HTKT khu dân cư mới khu 2 thôn Tử Dương, xã Cao Thành, huyện Ứng Hòa, TP Hà Nội
3.Công văn số 46/UBND-QLĐT ngày 15/10/2020 của UBND huyện Ứng Hòa về việc chấp thuận bản vẽ quy hoạch tổng thể mặt bằng tỷ lệ 1/500 Dự án: Xây dựng HTKT khu dân cư mới khu 2 thôn Tử Dương, xã Cao Thành, huyện Ứng Hòa, TP Hà Nội</t>
  </si>
  <si>
    <t>Xây dựng HTKT khu đất đấu giá khu Rọc Bạ, thôn Phú Lương Thượng, xã Quảng Phú Cầu, huyện Ứng Hòa, TP Hà Nội</t>
  </si>
  <si>
    <t>1. Công văn số 1241/UBND ngày 18/12/2019 của UBND huyện Ứng Hòa về việc chấp thuận chủ trương đấu giá QSD đất ở và tái định cư tại 7 xã và thị trấn trên địa bàn huyện Ứng Hòa, thành phố Hà Nội
2. Quyết định số 3517/QĐ-UBND ngày 31/12/2019 vv phê duyệt chủ trương đầu tư dự án: Xây dựng HTKT khu đất đấu giá khu Rọc Bạ, thôn Phú Lương Thượng, xã Quảng Phú Cầu, huyện Ứng Hòa, TP Hà Nội
3.Công văn số 40/UBND-QLĐT ngày 15/10/2020 của UBND huyện Ứng Hòa về việc chấp thuận bản vẽ quy hoạch tổng thể mặt bằng tỷ lệ 1/500 Dự án: Xây dựng HTKT khu đất đấu giá khu Rọc Bạ, thôn Phú Lương Thượng, xã Quảng Phú Cầu, huyện Ứng Hòa, TP Hà Nội</t>
  </si>
  <si>
    <t>Xây dựng HTKT khu 1 - TTTM DV đất ở mới thị trấn Vân Đình, huyện Ứng Hòa, TP Hà Nội</t>
  </si>
  <si>
    <t>thị trấn Vân Đình</t>
  </si>
  <si>
    <t>1. Công văn số 1241/UBND ngày 18/12/2019 của UBND huyện Ứng Hòa về việc chấp thuận chủ trương đấu giá QSD đất ở và tái định cư tại 7 xã và thị trấn trên địa bàn huyện Ứng Hòa, thành phố Hà Nội
2. Quyết định số 3518/QĐ-UBND ngày 31/12/2019 vv phê duyệt chủ trương đầu tư dự án: Xây dựng HTKT khu 1 - TTTM DV đất ở mới thị trấn Vân Đình, huyện Ứng Hòa, TP Hà Nội
3.Công văn số 48/UBND-QLĐT ngày 15/10/2020 của UBND huyện Ứng Hòa về việc chấp thuận bản vẽ quy hoạch tổng thể mặt bằng tỷ lệ 1/500 Dự án: Xây dựng HTKT khu 1 - TTTM DV đất ở mới thị trấn Vân Đình, huyện Ứng Hòa, TP Hà Nội</t>
  </si>
  <si>
    <t>Xây dựng HTKT khu 2 - TTTM DV đất ở mới thị trấn Vân Đình, huyện Ứng Hòa, TP Hà Nội</t>
  </si>
  <si>
    <t>1. Công văn số 1241/UBND ngày 18/12/2019 của UBND huyện Ứng Hòa về việc chấp thuận chủ trương đấu giá QSD đất ở và tái định cư tại 7 xã và thị trấn trên địa bàn huyện Ứng Hòa, thành phố Hà Nội
2. Quyết định số 3527/QĐ-UBND ngày 31/12/2019 vv phê duyệt chủ trương đầu tư dự án: Xây dựng HTKT khu 2 - TTTM DV đất ở mới thị trấn Vân Đình, huyện Ứng Hòa, TP Hà Nội
3.Công văn số 43/UBND-QLĐT ngày 15/10/2020 của UBND huyện Ứng Hòa về việc chấp thuận bản vẽ quy hoạch tổng thể mặt bằng tỷ lệ 1/500 Dự án: Xây dựng HTKT khu 2 - TTTM DV đất ở mới thị trấn Vân Đình, huyện Ứng Hòa, TP Hà Nội</t>
  </si>
  <si>
    <t>Xây dựng HTKT khu 3 - TTTM DV đất ở mới thị trấn Vân Đình, huyện Ứng Hòa, TP Hà Nội</t>
  </si>
  <si>
    <t>Công văn số 1241/UBND ngày 18/12/2019 của UBND huyện Ứng Hòa về việc chấp thuận chủ trương đấu giá QSD đất ở và tái định cư tại 7 xã và thị trấn trên địa bàn huyện Ứng Hòa, thành phố Hà Nội
2. Quyết định số 3528/QĐ-UBND ngày 31/12/2019 vv phê duyệt chủ trương đầu tư dự án: Xây dựng HTKT khu 3 - TTTM DV đất ở mới thị trấn Vân Đình, huyện Ứng Hòa, TP Hà Nội
3.Công văn số 44/UBND-QLĐT ngày 15/10/2020 của UBND huyện Ứng Hòa về việc chấp thuận bản vẽ quy hoạch tổng thể mặt bằng tỷ lệ 1/500 Dự án: Xây dựng HTKT khu 3 - TTTM DV đất ở mới thị trấn Vân Đình, huyện Ứng Hòa, TP Hà Nội</t>
  </si>
  <si>
    <t>Xây dựng HTKT khu đất ở mới và tái định cư thị trấn Vân Đình, huyện Ứng Hòa, TP Hà Nội</t>
  </si>
  <si>
    <t>1. Công văn số 1241/UBND ngày 18/12/2019 của UBND huyện Ứng Hòa về việc chấp thuận chủ trương đấu giá QSD đất ở và tái định cư tại 7 xã và thị trấn trên địa bàn huyện Ứng Hòa, thành phố Hà Nội
2. Quyết định số 3520/QĐ-UBND ngày 31/12/2019 vv phê duyệt chủ trương đầu tư dự án: Xây dựng HTKT khu đất ở mới và tái định cư thị trấn Vân Đình, huyện Ứng Hòa, TP Hà Nội
3.Công văn số 42/UBND-QLĐT ngày 15/10/2020 của UBND huyện Ứng Hòa về việc chấp thuận bản vẽ quy hoạch tổng thể mặt bằng tỷ lệ 1/500 Dự án: Xây dựng HTKT khu đất ở mới và tái định cư thị trấn Vân Đình, huyện Ứng Hòa, TP Hà Nội</t>
  </si>
  <si>
    <t>Xây dựng HTKT khu dân cư mới tại khu đồng Trước Dưới, thôn Đông Đình, xã Đại Cường, huyện Ứng Hòa, TP Hà Nội</t>
  </si>
  <si>
    <t>Đại Cường</t>
  </si>
  <si>
    <t>1. Công văn số 1241/UBND ngày 18/12/2019 của UBND huyện Ứng Hòa về việc chấp thuận chủ trương đấu giá QSD đất ở và tái định cư tại 7 xã và thị trấn trên địa bàn huyện Ứng Hòa, thành phố Hà Nội
2. Quyết định số 3519/QĐ-UBND ngày 31/12/2019 vv phê duyệt chủ trương đầu tư dự án; Xây dựng HTKT khu dân cư mới tại khu đồng Trước Dưới, thôn Đông Đình, xã Đại Cường, huyện Ứng Hòa, TP Hà Nội
3.Công văn số 49/UBND-QLĐT ngày 15/10/2020 của UBND huyện Ứng Hòa về việc chấp thuận bản vẽ quy hoạch tổng thể mặt bằng tỷ lệ 1/500 Dự án: Xây dựng HTKT khu dân cư mới tại khu đồng Trước Dưới, thôn Đông Đình, xã Đại Cường, huyện Ứng Hòa, TP Hà Nội</t>
  </si>
  <si>
    <t>Xây dựng HTKT khu dân cư mới khu đồng Trước Trên, thôn Đông Đình, xã Đại Cường, huyện Ứng Hòa, TP Hà Nội</t>
  </si>
  <si>
    <t xml:space="preserve">1. Công văn số 1241/UBND ngày 18/12/2019 của UBND huyện Ứng Hòa về việc chấp thuận chủ trương đấu giá QSD đất ở và tái định cư tại 7 xã và thị trấn trên địa bàn huyện Ứng Hòa, thành phố Hà Nội
2. Quyết định số 3522/QĐ-UBND ngày 31/12/2019 vv phê duyệt chủ trương đầu tư dự án: Xây dựng HTKT khu dân cư mới khu đồng Trước Trên, thôn Đông Đình, xã Đại Cường, huyện Ứng Hòa, TP Hà Nội
3.Công văn số 47/UBND-QLĐT ngày 15/10/2020 của UBND huyện Ứng Hòa về việc chấp thuận bản vẽ quy hoạch tổng thể mặt bằng tỷ lệ 1/500 Dự án: Xây dựng HTKT khu dân cư mới khu đồng Trước Trên, thôn Đông Đình, xã Đại Cường, huyện Ứng Hòa, TP Hà Nội
</t>
  </si>
  <si>
    <r>
      <t xml:space="preserve">Quyết điịnh số 2307/QĐ-UBND ngày 17/4/2017 của UBND thành phố Hà Nội về việc Phê duyệt báo cáo nghiên cứu khả thi dự án;Thông báo số 124/TB-UBND ngày 17/5/2016 của UBND thành phố về Kết luận của đồng chí Nguyễn Đức Chung - Chủ tịch UBND thành phố; Văn bản số 452/HĐND-KTNS ngày 1/11/2016 của HĐND thành phố về chủ trương đầu tư dự án; Thông báo số 1293/TB-UBND ngày 31/12/2019 về việc Thông báo thu hồi đất và Quyết định số 5846/QĐ-UBND ngày 31/12/2019 về việc phê duyệt kế hoạch thu hồi đất, điều tra, khảo sát; </t>
    </r>
    <r>
      <rPr>
        <b/>
        <sz val="12"/>
        <rFont val="Times New Roman"/>
        <family val="1"/>
      </rPr>
      <t xml:space="preserve">Quyết định số 1878/QĐ-UBND ngày 18/4/2019 của UBND TP Hà Nội v/v phê duyệt điều chỉnh dự án </t>
    </r>
  </si>
  <si>
    <t>Quyết định phê duyệt chủ trương số 2883/QĐ-UBND ngày 04/10/2018;
Quyết định phê duyệt dự án số 3726/QĐ-UBND ngày 24/10/2018 của UBND huyện Thường Tín;
VB số 10519/STNMT-CCQLĐĐ ngày 11/11/2019 của STNMT hướng dẫn cắm mốc</t>
  </si>
  <si>
    <t>Quyết định số 131/QĐ-TANDTC-KHTC ngày 3/7/2019 của TAND tối cao về việc phê duyệt dự án; Quyết định số 2154/QĐ-UBND ngày 28/5/2020 của UBND TP Hà Nội về việc điều chỉnh một số nội dung tại QĐ số 7037/QĐ-UBND ngày 10/10/2017 của UBND TP; Quyết định số 81/QĐ-TANDTC-KHTC ngày 12/3/2020 của TAND về việc phê duyệt điều chỉnh dự án;Quyết định số 80/QĐ-TANDTC-VP ngày 11/3/2020 của TAND về việc phê duyệt điều chỉnh tên dự án</t>
  </si>
  <si>
    <t>- Quyết định số 6737/QĐ-UBND ngày 30/10/2019 của UBND quận Hoàng Mai về việc phê duyệt dự án.
'' Văn bản số 6172/SQHKT-TMB ngày 25/10/2019 của Sở QHKT chấp thuận Bản vẽ tổng mặt bằng 1/500</t>
  </si>
  <si>
    <t>- Quyết định số 6423/QĐ-UBND ngày 31/10/2017 của UBND quận Hoàng Mai về việc phê duyệt Báo cáo nghiên cứu khả thi dự án. 
'- Văn bản số 3398/SXD-QLXD ngày 27/4/2018 của Sở Xây dựng thông báo kết quả thẩm định thiết kế bản vẽ thi công, dự toán xây dựng</t>
  </si>
  <si>
    <t>- Quyết định số 6702/QĐ-UBND ngày 28/10/2019 của UBND quận Hoàng Mai về việc phê duyệt dự án.
' -Quyết định số 3921/QĐ-UBND ngày 17/6/2020 của UBND quận về việc phê duyệt thiết kế bản vẽ thi công</t>
  </si>
  <si>
    <t>Tờ trình số 31/TTr-UBND ngày 5/4/2018 của UBND thành phố Hà Nội về chủ trương đầu tư cải tạo nâng cấp tuyến tỉnh lộ 429; Nghị quyết số 271/HĐND-KTNS ngày 29/5/2018 của HĐND thành phố V/v chủ trương đầu tư cải tạo, nâng cấp tuyến …….QĐ số 5900/QĐ-UBND ngày 30/10/2018 của UBND thành phố Hà Nội V/V phê duyệt báo cáo khả thi dự án cải tạo nâng cấp tỉnh lộ 429 từ cầu ba thá đến đường HCM</t>
  </si>
  <si>
    <t xml:space="preserve">Quyết định số 5756/QĐ-UBND ngày 29/10/2015 của UBND TP Hà Nội phê duyệt chủ trương đầu tư dự án Cải tạo, nâng cấp Trạm bơm tưới tiêu An Mỹ I, huyện Mỹ Đức; Quyết định số 3313/QĐ-UBND ngày 20/06/2019 của UBND TP Hà Nội phê duyệt dự án đầu tư xây dựng công trình Cải tạo, nâng cấp Trạm bơm tưới tiêu An Mỹ I, huyện Mỹ Đức; </t>
  </si>
  <si>
    <t>Công văn số 6004 /UBND-KT ngày 19/10/2016 của UBND Thành phố Hà Nội V/V chấp thuận địa điểm xây dựng của hàng xăn dầu tại xã Mỹ Thành;  Quyết định số 1623/QĐ-UBND ngày 11/5/2020 của UBND huyện Mỹ Đức V/V phê duyệt chủ trương đầu tư, nguồn vốn và khả năng cân dối vốn, kinh phí chuẩn bị đầu tư dự án công trình: đấu giá, cho thuê quyền sử dụng dất đầu tư xây dựng cửa hàng xăng dầu tại xa Mỹ Thành, Văn bản số 9159/STNMT-CCQLĐĐ ngày 19/9/2020 hướng dẫn xác định ranh giới phục vụ công tác GPMB để tạo quỹ đất sạch.</t>
  </si>
  <si>
    <t>Nghị quyết số 04/NQ-HĐND ngày 9/4/2019 của UBND thành phố Hà Nội về việc phê duyệt chủ trương đầu tư dự án sử dụng vốn đầu tư công ….  QĐ số 6065/QĐ-UBND ngày 31/10/2019 của UBND thành phố Hà Nội V/V phê duyệt báo cáo nghiên cứu khả thi dự án cải tạo nâng cấp tỉnh lộ 424 từ  Chợ Bến (hòa Bình) đến khu du lịch Quan sơn</t>
  </si>
  <si>
    <t>Quyết định số 1940/QĐ-UBND ngày 21/8/2019 của UBND huyện Mỹ Đức về việc phê duyệt chủ trương đầu tư, nguồn vốn và khả năng cân đối vốn, kinh phí chuẩn bị đầu tư xây dựng công trình: xây dựng trường mầm non xã Bột Xuyên huyện Mỹ Đức, Quyết định số 2180/QĐ-UBND ngày 18/9/2019 của UBND huyện Mỹ Đức về việc phê duyệt dự án đầu tư xây dựng trường mầm non xã Bột Xuyên huyện Mỹ Đức</t>
  </si>
  <si>
    <t>Nghị quyết số 04/NQ-HĐND ngày 9/4/2019 của UBND thành phố Hà Nội về việc phê duyệt chủ trương đầu tư dự án sử dụng vốn đầu tư công ….  Quyết định số 216/QĐ-UBND ngày 16/1/2019 của UBND huyện Mỹ Đức về việc phê duyệt chủ trương đầu tư, nguồn vốn và khả năng cân đối vốn, kinh phí chuẩn bị đầu tư xây dựng công trình: xây dựng trường mầm non xã Đại Hưng huyện Mỹ Đức. Quyết định số 236/QĐ-UBND ngày 23/10/2014 của UBND huyện Mỹ Đức về việc phê duyệt dự án đầu tư xây dựng trường mầm non xã Đại Hưng huyện Mỹ Đức</t>
  </si>
  <si>
    <t>Quyết định số 1300/QĐ-UBND ngày 28/6/2019 của UBND huyện Mỹ Đức về việc phê duyệt báo có KTKT công trình NVH thôn Phúc Lâm Thượng
- Quyết định số 993/QĐ - UBND ngày 23/5/2019 về việc phê duyệt chủ trương đầu tư, nguồn vốn và khả năng cân đối vốn, kinh phí chuẩn bị đầu tư dự án công trình NVH thôn Phúc Lâm Thượng.</t>
  </si>
  <si>
    <t xml:space="preserve"> Quyết định số 1157/QĐ-UBND ngày 16/3/2020 của UBND huyện Mỹ Đức về việc phê duyệt chủ trương đầu tư, nguồn vốn và khả năng cân dối vốn, kinh phí chuẩn bị đầu tư dự án công trình: Xây dựng hạ tầng kỹ thuật khu đấu giá quyền sử dụng đất tại đội 6 thôn Phúc Lâm hạ, xã Phúc Lâm.Quyết định số 2585/QĐ-UBND ngày 30/07/2020 của UBND huyện Mỹ Đức về việc phê duyệt Bản đồ quy hoạch tổng mặt bằng tỉ lệ 1/500 phục vụ dự án đấu giá QSD đất tại đội 6 xã Phúc Lâm;  Quyết định số 2331/QĐ-UBND ngày 01/7/2020 của UBND huyện Mỹ Đức về việc phê duyệt báo cáo KTKT xây dựng hạ tầng kỹ thuật khu đấu giá QSDĐ tại đội 6 thôn Phúc lâm hạ.</t>
  </si>
  <si>
    <t xml:space="preserve">Quyết định số 1058/QĐ-UBND ngày 28/6/2018 của UBND huyện Mỹ Đức về việc phê duyệt chủ trương đầu tư, nguồn vốn và khả năng cân đối vốn, kinh phí chuẩn bị đầu tư dự án công trình Nhà văn hóa thôn Khảm Lâm xã Phúc Lâm; Quyết định số 1679/QĐ-UBND ngày 07/9/2018 của UBND huyện Mỹ Đức về việc phê duyệt báo có KTKT đầu tư xây dựng công trình NVH thôn Khảm Lâm xã Phúc Lâm </t>
  </si>
  <si>
    <t xml:space="preserve">Quyết định số 905/QĐ-UBND ngày 29/5/2018 của UBND huyện Mỹ Đức về việc phê duyệt chủ trương đầu tư, nguồn vốn và khả năng cân đối vốn, kinh phí chuẩn bị đầu tư dự án công trình Nhà văn hóa thôn Phúc Lâm Trung xã Phúc Lâm; Quyết định số 964/QĐ-UBND ngày 11/6/2018 của UBND huyện Mỹ Đức về việc phê duyệt báo có KTKT đầu tư công trình NVH thôn Phúc Lâm trung xã Phúc Lâm </t>
  </si>
  <si>
    <t>Quyết định số 1056/QĐ-UBND ngày 28/6/2018 của UBND huyện Mỹ Đức về việc phê duyệt chủ trương đầu tư, nguồn vốn và khả năng cân đối vốn, kinh phí chuẩn bị đầu tư dự án công trình Nhà văn hóa thôn Phù Yên xã Phúc Lâm; Quyết định số 1678/QĐ-UBND ngày 07/9/2018 của UBND huyện Mỹ Đức về việc phê duyệt báo có KTKT đầu tư xây dựng công trình NVH thôn Phù Yên xã Phúc Lâm</t>
  </si>
  <si>
    <t>Quyết định số 1057/QĐ-UBND ngày 28/6/2018 của UBND huyện Mỹ Đức về việc phê duyệt chủ trương đầu tư, nguồn vốn và khả năng cân đối vốn, kinh phí chuẩn bị đầu tư dự án công trình Nhà văn hóa thôn Chân Chim xã Phúc Lâm; Quyết định số 1632/QĐ-UBND ngày 24/7/2019 của UBND huyện Mỹ Đức về việc phê duyệt báo có KTKT đầu tư xây dựng công trình NVH thôn Chân Chim xã Phúc Lâm</t>
  </si>
  <si>
    <t>Nghị quyết số 10/NQ-HĐND ngày 28/02/2019 của HĐND huyện về việc phê duyệt chủ trương đầu tư dự án; Quyết định số 1582/QĐ-UBND ngày 01/7/2019 của UBND huyện Thanh Oai về việc điều chỉnh, bổ sung, phân bổ chi tiết kế hoạch đầu tư công năm 2019; Quyết định số 2313/QĐ-UBND ngày 29/10/2019 phê duyệt báo cáo nghiên cứu khả thi dự án; Quyết định số 1038/QĐ-UBND ngày 30/6/2020 phê duyệt thiết hế bản vẽ thi công và dự toán xây dựng công trình; Biên bản định vị mốc giới của Sở tài nguyên ngày 22/9/2020</t>
  </si>
  <si>
    <t>Quyết định số 2570/QĐ-UBND ngày 10/9/2018 về việc phê duyệt chủ trương đầu tư; Văn bản số 477/UBND-QLĐT ngày 18/4/2019 của UBND huyện chấp thuận bản vẽ tổng mặt bằng và phương án kiến trúc sơ bộ</t>
  </si>
  <si>
    <t>Nghị Quyết số 07/NQ-HĐND ngày 28/02/2019 của Hội đồng nhân dân huyện Thanh Oai về việc Phê duyệt chủ trương đầu tư;  Văn bản 640a/UBND-QLĐT ngày 17/5/2019 của UBND huyện chấp thuận bản vẽ tổng mặt bằng; Quyết định số 1373/QĐ-UBND ngày 24/05/2019 phê duyệt báo cáo nghiên cứu khả thi dự án; Tờ trình số 1921/UBND-BQLDA ngày 06/10/2020 gửi sở Tài nguyên và Môi trường về việc xin bổ sung mốc giới dự án trường mầm non Bích Hòa</t>
  </si>
  <si>
    <t>Nghị quyết số 09/NQ-HĐND ngày 28/2/2019 của UBND huyện Thanh Oai về việc phê duyệt chủ trương đầu tư; Văn bản số 1626/UBND-QLĐT ngày 22/10/2019 chấp thuận bản vẽ tổng mặt bằng và phương án kiến trúc sơ bộ; Quyết định số 2316/QĐ-UBND ngày 31/10/2019 phê duyệt báo nghiên cứu khả thi dự án đầu tư; Quyết định thành lập Hội đồng số 1085 và Quyết định thành lập TCT 1086 ngày 1/7/2020. Thông báo THĐ số 627-673 ngày 19/6/2020</t>
  </si>
  <si>
    <t>Quyết định số 1582/QĐ-UBND ngày 01/7/2019 của UBND huyện Thanh Oai về việc điều chỉnh, bổ sung, phân bổ chi tiết kế hoạch đầu tư công năm 2019; Quyết định số 2028/QĐ-UBND ngày 02/10/2019 phê duyệt chủ trương đầu tư; Quyết định số 2303/QĐ-UBND ngày 31/10/2019 phê duyệt báo cáo nghiên cứa khả thi dự án; QĐ thành lập Hội đồng số 1637 và QĐ thành lập TCT 1638 ngày 18/8/2020.Thông báo THĐ số 828-848 ngày 18/8/2020</t>
  </si>
  <si>
    <t>Quyết định số 2569/QĐ-UBND ngày 10/9/2018 về việc phê duyệt chủ trương đầu tư; Văn bản số 477/UBND-QLĐT ngày 18/4/2019 của UBND huyện chấp thuận bản vẽ tổng mặt bằng và phương án kiến trúc sơ bộ</t>
  </si>
  <si>
    <t>Quyết định số 2568/QĐ-UBND ngày 10/9/2018 về việc phê duyệt chủ trương đầu tư; Văn bản số 477/UBND-QLĐT ngày 18/4/2019 của UBND huyện chấp thuận bản vẽ tổng mặt bằng và phương án kiến trúc sơ bộ</t>
  </si>
  <si>
    <t xml:space="preserve">Quyết định số 1701/QĐ-UBND ngày 23/7/2019 về việc phê duyệt chủ trương đầu tư dự án; Văn bản 972/UBND-QLĐT ngày 02/6/2020 của UBND huyện chấp thuận bản vẽ tổng mặt bằng và phương án kiếm trúc sơ bộ; Quyết định số 1988/QĐ-UBND ngày 05/10/2020 của UBND huyện phê duyệt báo cáo nghiên cứu khả thi đầu tư xây dựng dự án; </t>
  </si>
  <si>
    <t>Quyết định số 103A/QĐ-HĐND ngày 3/8/2018 của UBND huyện Thanh Oai về việc phê duyệt chủ trương đầu tư; Văn bản số 909/VQH-TT4 ngày 06/5/2019 của Viện quy hoạch xây dựng Hà Nội v/v cung cấp số liệu hạ tầng kỹ thuật; Văn bản số 752A/UBND-QLĐT ngày 03/08/2018 chấp thuận bản vẽ tổng mặt bằng và phương án kiến trúc sơ bộ; Biên bản định vị mốc giới của Sở tài nguyên ngày 05/05/2020</t>
  </si>
  <si>
    <t>Thông báo số 1168/TB-UBND ngày 22/11/2018 của UBND Thành phố Hà Nội. Nghị Quyết số 20/NQ-HĐND ngày 14/12/2018 của Hội đồng nhân dân huyện Thanh Oai về việc Phê duyệt chủ trương đầu tư; Quyết định số 458/QĐ-UBND ngày 07/03/2019 phê duyệt báo cáo nghiên cứu khả thi; Thông báo thu hồi đất từ số 449-572 ngày 28/4/2020. QĐ thành lập HĐ số 749 và TCT số 750 ngày 05/05/2020</t>
  </si>
  <si>
    <t>Quyết định phê duyệt CTĐT số 2228/QĐ-UBND ngày 09/8/2018 của UBND Huyện;
Quyết định số 3514/QĐ-UBND ngày 10/10/2018 của UBND huyện Thường Tín về phê duyệt BCKTKT Dự án;
Quyết định số 5518/QĐ ngày 15/10/2018 của UBND thành phố  về việc phê duyệt Quy hoạch chi tiết trung tâm thị trấn Thường Tín tỷ lệ 1/500
VB số 9016/STNMT-CCQLĐĐ ngày 27/9/2019 của Sở TNMT hướng dẫn xác định ranh giới</t>
  </si>
  <si>
    <t>Quyết định phê duyệt CTĐT số 2067/QĐ-UBND ngày 02/8/2018 của UBND Huyện;
Quyết định số 3513/QĐ-UBND ngày 10/10/2018 của UBND huyện Thường Tín về phê duyệt BCKTKT Dự án;
Quyết định số 5518/QĐ ngày 15/10/2018 của UBND thành phố  về việc phê duyệt Quy hoạch chi tiết trung tâm thị trấn Thường Tín tỷ lệ 1/500
VB số 8917/STNMT-CCQLĐĐ ngày 26/9/2019 của Sở TNMT hướng dẫn xác định ranh giới</t>
  </si>
  <si>
    <t>Quyết định số 942/QĐ-UBND ngày 28/12/2018 của UBND TP Hà Nội về việc phê duyệt chủ trương đầu tư dự án: Xây dựng trụ sở Viện kiểm sát huyện Thường Tín - Hà Nội;
Quyết định số 5518/QĐ ngày 15/10/2018 của UBND thành phố  về việc phê duyệt Quy hoạch chi tiết trung tâm thị trấn Thường Tín tỷ lệ 1/500
Quyết định số 763/QĐ-UBND ngày 17/02/2020 của UBND huyện Thường Tín về Phê duyệt báo cáo nghiên cứu khả thi Dự án: Xây dựng trụ sở Viện kiểm sát nhân dân huyện Thường Tín;
Văn bản số 3429/STNMT-CCQLĐĐ ngày 07/5/2020 về việc cắm mốc giới Dự án</t>
  </si>
  <si>
    <t>Quyết định phê duyệt BC KTKT số 3508/QĐ-UBND ngày 09/10/2018 của UBND huyện Thường Tín
VB số  9015/STNMT-CCQLĐĐ ngày  27/09/2019 của STNMT hướng dẫn cắm mốc</t>
  </si>
  <si>
    <t>Quyết định số 1860/QĐ-UBND ngày 04/6/2019 phê duyệt chủ trương Dự án; Quyết định Báo cáo KTKT số 4214/QĐ-UBND ngày 31/10/2019 của UBND huyện Thường Tín;
Quyết định số 4122/QĐ-UBND ngày 22/10/2019 của UBND huyện Thường Tín về việc phê duyệt điều chỉnh chủ trương dự án;
Quyết định 4614/QĐ-UBND ngày 26/12/2017 về việc phê duyệt Quy hoạch chi tiết các khu K1, K3, K4 thị trấn Thường Tín, tỷ lệ 1/500</t>
  </si>
  <si>
    <t>Quyết định số 2195/QĐ-UBND ngày 13/6/2019 của UBND huyện Thường Tín về việc phê duyệt chủ trương đầu tư dự án: Hạ tầng kỹ thuật khu đấu giá QSD đất ở vị trí X6 khu đồng Mau Dưới thôn Thụy Ứng xã Hòa Bình, huyện Thường Tín, thành phố Hà Nội; Quyết định số 3489/QĐ-UBND ngày 16/9/2019 của UBND huyện Thường Tín về việc phê duyệt tổng mặt bằng tỷ lệ 1/500; 
VB số  9360/STNMT-CCQLĐĐ ngày  08/10/2019 của Sở Tài nguyên và Môi trường hướng dẫn xác định ranh giới gpmb</t>
  </si>
  <si>
    <t>Văn bản số 40/HĐND ngày 25/8/2017 của HĐND huyện Thường Tín về việc phê duyệt chủ trương đầu tư dự án Trụ Sở phòng Tài chính - kế hoạch huyện. 
Quyết định số 5518/QĐ ngày 15/10/2018 của UBND thành phố  về việc phê duyệt Quy hoạch chi tiết trung tâm thị trấn Thường Tín tỷ lệ 1/500;
Quyết định số 3800/QĐ-UBND ngày 30/10/2018 của UBND huyện Thường Tín về việc phê duyệt dự án Trụ sở phòng Tài chính – Kế hoạch;
VB số 10529/STNMT-CCQLĐĐ ngày 17/12/2018 của STNMT hướng dẫn cắm mốc</t>
  </si>
  <si>
    <t>Văn bản số 41/HĐND ngày 25/8/2017 của HĐND huyện Thường Tín về việc phê duyệt chủ trương đầu tư dự án Trụ sở Đảng ủy - HĐND - UBND thị trấn Thường Tín, huyện Thường Tín.
Quyết định số 2918/QĐ-UBND ngày 05/10/2018 của UBND huyện phê duyệt quy hoạch TMB 
Quyết định số 3799/QĐ-UBND ngày 30/10/2018 của UBND huyện Thường Tín về việc phê duyệt Dự án;
VB số 10067/STNMT-CCQLĐĐ ngày 30/11/2018 của STNMT hướng dẫn cắm mốc</t>
  </si>
  <si>
    <t>Quyết định số 2295 ngày 21/5/2015 của UBND thành phố Hà Nội. 
- Quyết định số 3585/QĐ-UBND ngày 15/10/2018 V/v phê duyệt chủ trương đầu tư dự án: Vườn hoa phố Vồi thị trấn Thường Tín, TP Hà Nội.
Quyết định 4614/QĐ-UBND ngày 26/12/2017 về việc phê duyệt Quy hoạch chi tiết các khu K1, K3, K4 thị trấn Thường Tín, tỷ lệ 1/500
- Quyết định số 3858/QĐ-UBND ngày 31/10/2018 V/v phê duyệt báo cáo kinh tế kỹ thuật xây dựng công trình: Vườn hoa phố Vồi thị trấn Thường Tín, TP Hà Nội.</t>
  </si>
  <si>
    <t xml:space="preserve">Quyết định số 3910/QĐ-UBND ngày 17/11/2017 của UBND huyện Thưòng Tín về phê duyệt chủ trương đầu tư xây dựng NVH thôn Sao Mai.
- Quyết định số 708/QĐ-UBND ngày 28/3/2018 của UBND huyện Thường Tín về phê duyệt báo cáo kinh tế kỹ thuật xây dựng công trình: Nhà văn hóa thôn Mai Sao. </t>
  </si>
  <si>
    <t xml:space="preserve">Quyết định số 165/QĐ-UBND ngày 09/02/2018 của UBND huyện Thường Tín về phê duyệt điều chỉnh dự toán và phê duyệt kế hoạch lựa chọn nhà thầu xây dựng công trình Cây xanh, vườn hoa khu Bác Ghi thị trấn Thường Tín;
Quyết định 4614/QĐ-UBND ngày 26/12/2017 về việc phê duyệt Quy hoạch chi tiết các khu K1, K3, K4 thị trấn Thường Tín, tỷ lệ 1/500
Quyết định số 164/QĐ-UBND ngày 09/02/2018 của UBND huyện Thường Tín Phê duyệt điều chỉnh dự toán và phê duyệt kế hoạch lựa chọn nhà thầu xây dựng công trình Vườn hoa Nguyễn Du thị trấn Thường Tín   </t>
  </si>
  <si>
    <t>Quyết định 4614/QĐ-UBND ngày 26/12/2017 về việc phê duyệt Quy hoạch chi tiết các khu K1, K3, K4 thị trấn Thường Tín, tỷ lệ 1/500;
Quyết định phê duyệt chủ trương số 2460/QĐ-UBND ngày 07/9/2018 của UBND huyện Thường Tín
QĐ số 3758/QĐ-UBND ngày 29/10/2018 của UBND huyện Thường Tín phê duyệt Báo cáo KTKT DA
VB số 10520/STNMT-CCQLĐĐ ngày 11/11/2019 của STNMT hướng dẫn cắm mốc</t>
  </si>
  <si>
    <t>Quyết định phê duyệt CTĐT số 2230/QĐ-UBND ngày 09/8/2018 của UBND Huyện;
Quyết định số 5518/QĐ ngày 15/10/2018 của UBND thành phố  về việc phê duyệt Quy hoạch chi tiết trung tâm thị trấn Thường Tín tỷ lệ 1/500;</t>
  </si>
  <si>
    <t>Thông báo số 852TB/HU ngày 26/11/2018 của Ban Thường vụ Huyện ủy về việc thực hiện các dự án đấu giá ô lớn (đấu giá dự án) trên địa bàn huyện; Quyết định số 4614/QĐ ngày 26/12/2017 của UBND huyện Thường Tín  về việc phê duyệt Quy hoạch chi tiết các khu K1, K3, K4 thị trấn Thường Tín tỷ lệ 1/500;
Quyết định số 1767/QĐ-UBND ngày 20/5/2019 của UBND huyện Thường Tín về phê duyệt chủ trương đầu tư Dự án</t>
  </si>
  <si>
    <t>Thông báo số 852TB/HU ngày 26/11/2018 của Ban Thường vụ Huyện ủy về việc thực hiện các dự án đấu giá ô lớn (đấu giá dự án) trên địa bàn huyện; Quyết định số 5518/QĐ ngày 15/10/2018 của UBND thành phố  về việc phê duyệt Quy hoạch chi tiết trung tâm thị trấn Thường Tín tỷ lệ 1/500; Quyết định số 4614/QĐ ngày 26/12/2017 của UBND huyện Thường Tín  về việc phê duyệt Quy hoạch chi tiết các khu K1, K3, K4 thị trấn Thường Tín tỷ lệ 1/500;
Nghị quyết số 01/NQ-HĐND ngày 18/5/2020 của Hội đồng nhân dân huyện Thường Tín về Phê duyệt chủ trương đầu tư, điều chỉnh chủ trương đầu tư một số Dự án (Trong đố có Dự án đô thị số 5)</t>
  </si>
  <si>
    <t xml:space="preserve">QĐ số 633/QĐ-UBND ngày 28/01/2013 của UBND TP phê duyệt DA
NQ số 18/NQ-HĐND ngày 25/10/2019 của  HĐND TP phê duyệt CCĐT, điều chỉnh CCĐT 1 số DA đầu tư công trung hạn 5 năm giai đoạn 2016-2020
</t>
  </si>
  <si>
    <t>Quyết định số 2197/QĐ-UBND ngày 13/6/2019 của UBND huyện Thường Tín về việc phê duyệt chủ trương đầu tư dự án: Hạ tầng kỹ thuật khu đấu giá QSD đất ở tại vị trí (Sau bến xe)  khu Đa Tán, xã Hà Hồi, huyện Thường Tín, TP. Hà Nội.
Quyết định số 1509/QĐ-UBND ngày 15/4/2020 của UBND huyện Thường Tín phê duyệt Báo cáo kinh tế kỹ thuật đầu tư dự án
Quyết định số 694/QĐ-UBND ngày 04/3/2020 của UBND huyện Thường Tín về phê duyệt quy hoạch TMB Dự án</t>
  </si>
  <si>
    <t>Xây dựng tuyến đường từ QL21 (tuyến đường tránh QL32) đi xã Cam Thượng, huyện Ba Vì, thành phố Hà Nội.</t>
  </si>
  <si>
    <t>- Văn bản số 1092/TTg – KTN ngày 24/6/2016 của Thủ tướng Chính phủ về việc đồng ý thực hiện đầu tư dự án; 
- Quyết định số 2930/QĐ-UBND ngày 14/6/2018 của UBND thành phố Hà Nội về việc phê duyệt kết quả lựa chọn nhà đầu tư thực hiện Dự án xây dựng tuyến đường Minh Khai – Vĩnh Tuy – Yên Duyên, đoạn nối từ đường Minh Khai đến đường Vành đai 2,5, thành phố Hà Nội theo hình thức hợp đồng BT; 
- Giấy chứng nhân số 03/2018/CNĐT-BT ngày 16/6/2018 của UBND thành phố Hà Nội; 
- Hợp đồng xây dựng – chuyển giao (Hợp đồng BT) số 04/2018/HĐBT, ngày 21/7/2018 của UBND thành phố về việc ký kết giữa UBND thành phố Hà Nội (Cơ quan nhà nước có thẩm quyền) và Công ty cổ phần đầu tư phát triển hạ tầng và đô thị Vĩnh Hưng (Nhà đầu tư) thực hiện Dự án xây dựng tuyến đường Minh Khai – Vĩnh Tuy – Yên Duyên, đoạn nối từ đường Minh Khai đến đường vành đai 2,5 theo hình thức hợp đồng BT; 
- Văn bản 10220/STNMT – QHKHSDĐ ngày 20/10/2016 Về việc hướng dẫn xác định ranh giới khu đất; báo cáo số 389/BC-UBND ngày 12/9/2019 của UBND quận HBT báo cáo UBND thành phố về việc rà soát hồ sơ nguồn gốc sử dụng đất, đề xuất phương án điều chỉnh quy hoạch, phương án quản lý sử dụng đất; 
- Thông báo số 179/TB-UBND ngày 24/02/2020 của UBND thành phố Hà Nội về kết luận của tập thể lãnh đạo UBND thành phố về tình hình thực hiện dự án; 
- QĐ số 2456 ngày 24/8/2018 và Quyết định từ số 2739/QĐ-UBND đến số 2755/QĐ-UBND ngày 26/6/2019 của UBND quận Hai Bà Trưng về việc Thu hồi đất.</t>
  </si>
  <si>
    <r>
      <t xml:space="preserve">Quyết định 697/QĐ-UBND ngày 09/02/2011 của UBND thành phố Hà Nội về việc Phê duyệt dự án đầu tu công trình; Quyết định số 4587/QĐ-UBND về việc thu hồi 82.301m2 đất xã Mễ Trì, huyện Từ Liêm (nay là phường Mễ Trì, quận Nam Từ Liêm); Bản vẽ chi tiết tỷ lệ 1/500; </t>
    </r>
    <r>
      <rPr>
        <b/>
        <sz val="12"/>
        <rFont val="Times New Roman"/>
        <family val="1"/>
      </rPr>
      <t>Văn bản số 4475/UBND-KH&amp;ĐT ngày 15/9/2020 v/v gia hạn thời gian hoàn thành dự án bồi thường, hỗ trợ, tái định cư, san nền sơ bộ và xây dựng tường rào tạo quỹ đất để đầu tư XD cơ sở 2 của Đài phát thanh và truyền hình Hà Nội tại phường Mễ Trì, quận Nam Từ Liêm, HN</t>
    </r>
  </si>
  <si>
    <r>
      <t xml:space="preserve"> Quyết định 1309/QĐ-UBND ngày 30/3/2016 của UBND quận về phê duyệt báo cáo kinh tế - kỹ thuật; Quyết định số 6894/QĐ-UBND ngày 31/12/2015 của UBND quận Nam Từ Liêm về việc phê duyệt chủ trương đầu tư dự án; </t>
    </r>
    <r>
      <rPr>
        <b/>
        <sz val="12"/>
        <rFont val="Times New Roman"/>
        <family val="1"/>
      </rPr>
      <t>QĐ 5324/QĐ-UBND ngày 9/12/2019 về việc phê duyệt điều chỉnh Thiết kế bản vẽ thị công và dự toán xây dựng công trình</t>
    </r>
  </si>
  <si>
    <r>
      <t xml:space="preserve">3168/QĐ-UBND ngày 08/7/2015 của UBND thành phố Hà Nội về việc cho phép thực hiện chuẩn bị đầu tư dự án; </t>
    </r>
    <r>
      <rPr>
        <b/>
        <sz val="12"/>
        <rFont val="Times New Roman"/>
        <family val="1"/>
      </rPr>
      <t>văn bản số 384/UBND-TNMT ngày 20/1/2015 của UBND thành phố HN về việc chấp thuận chủ trương đầu tư; Quyết định số 6006/QĐ-UBND ngày 31/10/2018 của UBND thành phố Hà Nội v/v phê duyệt dự án đầu tư xây dựng công trình</t>
    </r>
  </si>
  <si>
    <r>
      <t xml:space="preserve">Thông báo thu hồi đất số 596/TB-UBND ngày 25/8/2008 của UBND thành phố Hà Nội về việc địa điểm xây dựng; </t>
    </r>
    <r>
      <rPr>
        <b/>
        <sz val="12"/>
        <rFont val="Times New Roman"/>
        <family val="1"/>
      </rPr>
      <t>Quyết định số 1015/QĐ-THVN ngày 08/8/2011 của Đài truyền hình Việt Nam v/v phê duyệt dự án đầu tư xây dựng công trình; Quyết định 2553/QĐ-UBND ngày 6/7/2020 của UBND quận Nam Từ Liêm v/v phê duyệt điều chỉnh tiến độ giải phóng mặt bằng thực hiện dự án</t>
    </r>
  </si>
  <si>
    <r>
      <t xml:space="preserve">Quyết định số 6790/QĐ-UBND ngày 14/12/2018 của UBND thành phố Hà Nội về việc phê duyệt chủ trương đầu tư dự án: Xây dựng tuyến đường từ Khu đô thị Xuân Phương đến tổ dân phố số 4 ra đường Phương Canh, phường Xuân Phương; </t>
    </r>
    <r>
      <rPr>
        <b/>
        <sz val="12"/>
        <rFont val="Times New Roman"/>
        <family val="1"/>
      </rPr>
      <t>QĐ số 2321/QĐ-UBND ngày 8/6/2020 phê duyệt báo cáo nghiên cứu khả thi</t>
    </r>
  </si>
  <si>
    <r>
      <t xml:space="preserve">Quyết định số 6789/QĐ-UBND ngày 14/12/2018 của UBND thành phố Hà Nội về việc phê duyệt chủ trương đầu tư dự án: Xây dựng tuyến đường để khớp nối hạ tầng kỹ thuật khu dân cư tổ dân phố 13 tới đường K2 sang tổ dân phố 15, phường Cầu Diễn; </t>
    </r>
    <r>
      <rPr>
        <b/>
        <sz val="12"/>
        <rFont val="Times New Roman"/>
        <family val="1"/>
      </rPr>
      <t>QĐ số 2366/QĐ-UBND ngày 09/06/2020 phê duyệt báo cáo khả thi dự án</t>
    </r>
  </si>
  <si>
    <r>
      <t xml:space="preserve">Quyết định thu hồi số 2041/QĐ-UBND ngày 4/5/2009 của UBND thành phố Hà Nội; </t>
    </r>
    <r>
      <rPr>
        <b/>
        <sz val="12"/>
        <rFont val="Times New Roman"/>
        <family val="1"/>
      </rPr>
      <t>QĐ số 252/QĐ-UBND ngày 19/1/2015 v/v phê duyệt điều chỉnh dự án; Thông báo 257/TB-VP ngày 14/7/2020 của UBND thành phố HN</t>
    </r>
  </si>
  <si>
    <r>
      <t xml:space="preserve">QĐ phê duyệt dự án số 5567/QĐ-UBND ngày 18/7/2017 về việc phê duyệt dự án đầu tư xây dựng </t>
    </r>
    <r>
      <rPr>
        <i/>
        <sz val="12"/>
        <rFont val="Times New Roman"/>
        <family val="1"/>
      </rPr>
      <t>(đã thu hồi đất được 9,30 ha, còn 2 hộ chưa nhận tiền, diện tích 200m2)</t>
    </r>
  </si>
  <si>
    <r>
      <t xml:space="preserve">Quyết định số 5622/QĐ-UBND ngày 19/10/2018 của UBND Thành phố phê duyệt dự án. Văn bản số 286/HĐND-KTNS ngày 31/5/2018 của HĐND Thành phố phê duyệt chủ trương đầu tư; Công văn số 3835/UBND-KH&amp;ĐT ngày 07/8/2017 của UBND TP Hà Nội V/v chủ trương đầu tư dự án </t>
    </r>
    <r>
      <rPr>
        <i/>
        <sz val="12"/>
        <rFont val="Times New Roman"/>
        <family val="1"/>
      </rPr>
      <t>(Còn khoảng 0.17 ha, trong đó: 700m2 đất ở và 1000m2 đất trang trại)</t>
    </r>
  </si>
  <si>
    <r>
      <t xml:space="preserve">Nghị quyết 04/NQ-HĐND ngày 09/4/2019 của Hội đồng nhân dân thành phố Hà Nội về việc phê duyệt chủ trương đầu tư một số dự án sử dụng vốn đầu tư công trung hạn 5 năm; </t>
    </r>
    <r>
      <rPr>
        <i/>
        <sz val="12"/>
        <rFont val="Times New Roman"/>
        <family val="1"/>
      </rPr>
      <t>Quyết định số 6062/QĐ-UBND ngày 31/10/2019 của UBND Thành phố phê duyệt BCNCKT</t>
    </r>
  </si>
  <si>
    <r>
      <t xml:space="preserve">Công trình thuộc kế hoạch đầu tư công trung hạn 2016-2020 theo nghị quyết 03/NQ-HĐND ngày 28/6/2019 của HĐND huyện Quốc Oai; </t>
    </r>
    <r>
      <rPr>
        <i/>
        <sz val="12"/>
        <rFont val="Times New Roman"/>
        <family val="1"/>
      </rPr>
      <t>Quyết định số 4152/QĐ-UBND ngày 30/10/2019 của UBND huyện Quốc Oai V/v phê duyệt dự án đầu tư xây dựng dự án xây dựng đường ĐH02 (đoạn từ đường 421B đến đê Tả Tích)</t>
    </r>
  </si>
  <si>
    <r>
      <t xml:space="preserve">Công trình thuộc kế hoạch đầu tư công trung hạn 2016-2020 theo nghị quyết 03/NQ-HĐND ngày 28/6/2019 của HĐND huyện Quốc Oai; </t>
    </r>
    <r>
      <rPr>
        <i/>
        <sz val="12"/>
        <rFont val="Times New Roman"/>
        <family val="1"/>
      </rPr>
      <t>Quyết định số 4156/QĐ-UBND ngày 30/10/2019 của UBND huyện Quốc Oai V/v phê duyệt dự án đầu tư xây dựng dự án xây dựng tuyến đường tránh tỉnh lộ 419 đoạn qua xã Tân Hòa</t>
    </r>
  </si>
  <si>
    <r>
      <t xml:space="preserve">Công trình thuộc kế hoạch đầu tư công trung hạn 2016-2020 theo nghị quyết 03/NQ-HĐND ngày 28/6/2019 của HĐND huyện Quốc Oai; </t>
    </r>
    <r>
      <rPr>
        <i/>
        <sz val="12"/>
        <rFont val="Times New Roman"/>
        <family val="1"/>
      </rPr>
      <t>Quyết định số 4155/QĐ-UBND ngày 30/10/2019 của UBND huyện Quốc Oai V/v phê duyệt dự án đầu tư xây dựng dự án đường liên xã Tuyết Nghĩa – Cấn Hữu (đoạn từ ĐH02 đến ĐH07)</t>
    </r>
  </si>
  <si>
    <r>
      <t xml:space="preserve">Công trình thuộc kế hoạch đầu tư công trung hạn 2016-2020 theo nghị quyết 03/NQ-HĐND ngày 28/6/2019 của HĐND huyện Quốc Oai; </t>
    </r>
    <r>
      <rPr>
        <i/>
        <sz val="12"/>
        <rFont val="Times New Roman"/>
        <family val="1"/>
      </rPr>
      <t>Quyết định số 4150/QĐ-UBND ngày 30/10/2019 của UBND huyện Quốc Oai V/v phê duyệt dự án đầu tư xây dựng dự án xây dựng tuyến đường trung tâm xã Tân Phú</t>
    </r>
  </si>
  <si>
    <r>
      <t xml:space="preserve">Cải tạo, nâng cấp trạm bơm tiêu Săn </t>
    </r>
    <r>
      <rPr>
        <i/>
        <sz val="12"/>
        <rFont val="Times New Roman"/>
        <family val="1"/>
      </rPr>
      <t>(Phần Kênh và các công trình trên kênh) (QLDA)</t>
    </r>
  </si>
  <si>
    <t>Nghị quyết số 08/NQ-HĐND ngày 05/3/2020 của HĐND huyện về việc phê duyệt chủ trương đầu tư dự án (Phụ lục 6); Văn bản số 1835/UBND-QLĐT  ngày 23/9/2020 của UBND huyện điều chỉnh cục bộ bản vẽ tổng mặt bằng dự án; Quyết định số 2016/QĐ-UBND ngày 16/10/2020 của UBND huyện phê duyệt điều chỉnh báo cáo nghiên cứu khả thi</t>
  </si>
  <si>
    <t xml:space="preserve">Nghị Quyết số 25/NQ-HĐND ngày 04/12/2019 của Hội đồng nhân dân thành phố Hà Nội về việc Phê duyệt chủ trương đầu tư; Quyết định số 2290 ngày 4/6/2020 của UBND thành phố Hà Nội về việc phê duyệt báo cáo nghiên cứu khả thi </t>
  </si>
  <si>
    <t xml:space="preserve">Nghị Quyết số 18/NQ-HĐND ngày 25/10/2019 của Hội đồng nhân dân thành phố Hà Nội phê duyệt chủ trương đầu tư; Quyết định số 4309 ngày 24/9/2020 về việc phê duyệt  dự án đầu tư xây dựng đường trục phát triển kinh tế huyện Thanh Oai của UBND thành phố Hà Nội </t>
  </si>
  <si>
    <t>Quyết định 2545/QĐ-UBND ngày 09/12/2019 của UBND huyện về việc phê duyệt Chủ trương đầu tư dự án; Văn bản số 1041/UBND-QLĐT ngày 12/6/2020 của UBND huyện chấp thuận bản vẽ tổng mặt bằng và phương án kiến trúc sơ bộ; Quyết định số 1582/QĐ-UBND ngày 07/8/2020 của UBND huyện phê duyệt báo cáo kinh tế kỹ thuật</t>
  </si>
  <si>
    <t>Quyết định số 3401/QĐ-UBND của UBND TP Hà Nội ngày 24/06/2016 v/v Phê duyệt Quy hoạch chi tiết Cảng cạn ICD Mỹ Đình tại xã Đức Thượng, huyện Hoài Đức, TP Hà Nội;  Thông báo số 932/TB-UBND ngày 06/08/2019 của UBND TP Hà Nội</t>
  </si>
  <si>
    <t xml:space="preserve">Văn bản số 156/HĐND-KTNS ngày 18/4/2017 của HĐND TPHN về chủ trương đầu tư dự án cải tạo nâng cấp tỉnh lộ 417 từ km 8+100 đến km 16 +600; Quyết định số 5250/QĐ-UBND, ngày 02/10/2018 của UBND TP phê duyệt dự án. </t>
  </si>
  <si>
    <t>Trường THCS xã Trạch Mỹ Lộc</t>
  </si>
  <si>
    <t>BQLDA ĐTXD huyện Phúc Thọ</t>
  </si>
  <si>
    <t>Xã Trạch Mỹ Lộc</t>
  </si>
  <si>
    <t>Trường mầm non Long Xuyên (điểm thôn Triệu Xuyên)</t>
  </si>
  <si>
    <t>Trường tiểu học Tam Hiệp B</t>
  </si>
  <si>
    <t>Trường mầm non Võng Xuyên A</t>
  </si>
  <si>
    <t>Xã Võng Xuyên</t>
  </si>
  <si>
    <t>Trường mầm non trung tâm Liên Hiệp</t>
  </si>
  <si>
    <t>Xã Liên Hiệp</t>
  </si>
  <si>
    <t>VB số 257/HĐND ngày 13/10/2017 của HĐND Huyện Phúc Thọ phê duyệt Chủ trương; QĐ số 2856/QĐ-UBND ngày 31/10/2018 của UBND huyện Phúc Thọ phê duyệt dự án; VB số 1192/UBND-QLĐT ngày 31/10/2018 vv chấp thuận Tổng mặt bằng</t>
  </si>
  <si>
    <t xml:space="preserve"> Xây dựng Nhà hội họp cụm 4 xã Tích Giang</t>
  </si>
  <si>
    <t>Xã Tích Giang</t>
  </si>
  <si>
    <t>Nhà hội họp cụm 3 xã Phương Độ, huyện Phúc Thọ</t>
  </si>
  <si>
    <r>
      <t xml:space="preserve">Nghị quyết số 08/NQ-HĐND ngày 08/7/2019 của HĐND thành phố Hà Nội phê duyệt chủ trương đầu tư; </t>
    </r>
    <r>
      <rPr>
        <sz val="12"/>
        <color rgb="FFFF0000"/>
        <rFont val="Times New Roman"/>
        <family val="1"/>
      </rPr>
      <t xml:space="preserve">Quyết định  số 3612/QĐ-SGTVT  ngày 27/8/2020 của Sở Giao thông Vận tải Phê duyệt dự toán chi phí các công việc thực hiện ở giai đoạn chuẩn bị dự án để lập báo cáo nghiên cứu khả thi </t>
    </r>
  </si>
  <si>
    <t>Dự án xây dựng HTKT đấu giá QSD đất khu Tờ Chỉ, xã Tích Giang, huyện Phúc Thọ.</t>
  </si>
  <si>
    <t>Nghị quyết số 16/NQ-HĐND ngày 21/9/2020 Về việc thông qua Danh mục dự án dự kiến khởi công mới giai đoạn 2021-2025 và danh mục đầu tư công năm 2021 phục vụ xây dựng Kế hoạch đầu tư công trung hạn 5 năm giai đoạn 2021 – 2025</t>
  </si>
  <si>
    <t>Dự án xây dựng HTKT đấu giá QSD đất khu Đồng Vỡ, xã Liên Hiệp, huyện Phúc Thọ.</t>
  </si>
  <si>
    <t>Dự án: Xây dựng HTKT đấu giá QSD đất khu Đồng Cá, xã Phúc Hòa, huyện Phúc Thọ.</t>
  </si>
  <si>
    <t>VB số 229/HĐND-TCKH, 15/8/2017 của HĐND Huyện Phúc Thọ phê duyệt Chủ trương; QĐ số 2809/QĐ-UBND ngày 30/10/2018 v/v phê duyệt dự án đầu tư. Văn bản 1129/UBND-QLĐT ngày 22/10/2018 chấp thuận bản vẽ tổng mặt bằng và phương án kiến trúc</t>
  </si>
  <si>
    <t>VB số 261/HĐND ngày13/10/2017 của HĐND Huyện Phúc Thọ phê duyệt Chủ trương; QĐ số 2808/QĐ-UBND ngày 30/10/2018 v/v phê duyệt dự án đầu tư; Văn bản 1130/UBND-QLĐT ngày 22/10/2018 chấp thuận bản vẽ tổng mặt bằng và phương án kiến trúc</t>
  </si>
  <si>
    <t>VB số 39/NQ-HĐND ngày 116/10/2018 của HĐND Huyện Phúc Thọ phê duyệt Chủ trương; QĐ số 2830/QĐ-UBND ngày 31/10/2018 v/v phê duyệt dự án đầu tư, Văn bản 1190/UBND-QLĐT ngày 31/10/2018 v/v chấp thuận bản vẽ tổng mặt bằng và phương án kiến trúc</t>
  </si>
  <si>
    <t>VB số 258/HĐND ngày 13/10/2017 của HĐND Huyện Phúc Thọ phê duyệt Chủ trương; QĐ số 2806/QĐ-UBND ngày 30/10/2018 v/v phê duyệt dự án đầu tư; Văn bản 1131/UBND-QLĐT ngày 22/10/2018 chấp thuận bản vẽ tổng mặt bằng và phương án kiến trúc</t>
  </si>
  <si>
    <t>QĐ số 3764/QĐ-UBND ngày 18/10/2017 của UBND Huyện Phúc Thọ phê duyệt Chủ trương; QĐ số 2610/QĐ-UBND ngày 10/10/2018 của UBND huyện Phúc Thọ phê duyệt dự án; Văn bản số 1132/UBND-QLĐT ngày 30/9/2019 chấp thuận tổng mặt bằng</t>
  </si>
  <si>
    <t>QĐ số 3078/QĐ-UBND ngày 08/9/2017 của UBND huyện Phúc Thọ phê duyệt Chủ trương dự án; QĐ số 1179/QĐ-UBND ngày 29/5/2018 của UBNDhuyện Phúc Thọ phê duyệt điều chỉnh Chủ trương; QĐ số 2045/QĐ-UBND ngày 14/8/2018 của UBND huyện Phúc Thọ phê duyệt dự án.VB số 1133/UBND-QLĐT ngày 30/9/2019 chấp thuận Tổng mặt bằng</t>
  </si>
  <si>
    <t>Đấu giá QSD đất để thực hiện dự án đầu tư nhà ở thấp tầng tại xứ đồng Trằm Sen, xã Phương Trung, huyện Thanh Oai</t>
  </si>
  <si>
    <r>
      <t xml:space="preserve">Thông báo Kết luận hội nghị số 489/TB-UBND ngày 15/4/2020 của UBND huyện; </t>
    </r>
    <r>
      <rPr>
        <sz val="11"/>
        <color indexed="30"/>
        <rFont val="Times New Roman"/>
        <family val="1"/>
      </rPr>
      <t>Nghị quyết số 13/NQ-HĐND ngày 02/7/2020 của HĐND huyện phê duyệt chủ trương đầu tư, điều chỉnh chủ trương đầu tư một số dự án sử dụng vốn đầu tư công (Phụ lục 4)</t>
    </r>
  </si>
  <si>
    <t>có người nói cho vào</t>
  </si>
  <si>
    <t>GPMB và xây dựng hàng rào chống lấn chiếm tại Ao Thùy Dương, phường Quảng An</t>
  </si>
  <si>
    <t>Văn bản số 1160/UBND-TCKH ngày 17/9/2020 của UBND quận Tây Hồ về việc giao nhiệm vụ thực hiện công tác chuẩn bị đầu tư các danh mục dự án năm 2021 sử dụng nguồn vốn ngân sách quận (số thứ tự 25); Quyết định số 2328/QĐ-UBND ngày 29/3/2013 của UBND thành phố Hà Nội về điều chỉnh nội dung ghi tại khoản 2. điều 1 Quyết định số 2374/QĐ-UBND ngày 7/6/1999 của UBND Thành phố có giao UBND quận Tây Hồ thực hiện công tác GPMB dự án.</t>
  </si>
  <si>
    <t>Xây dựng HTKT xung quanh hồ Quảng Bá, hồ Đầm Bẩy (phần còn lại của gói thầu 23 thuộc dự án HTKT xung quanh Hồ Tây)</t>
  </si>
  <si>
    <t>Nhật Tân, Quảng An</t>
  </si>
  <si>
    <t>Nghị quyết số 07/NQ-HĐND ngày 19/6/2020 của HĐND quận Tây Hồ về thông qua Báo cáo kết quả thực hiện Kế hoạch đầu tư công trung hạn giai đoạn 2016-2020 và dự kiến đầu tư công 5 năm giai đoạn 2021-2025 quận Tây Hồ (Số thứ tự A.II.14).
QĐ số 1209/QĐ-TTg ngày 04/12/2000 của Thủ tướng chính phủ về đầu tư xây dựng HTKT xung quanh Hồ Tây - Quận Tây Hồ ; TB số 128/TB-UBND ngày 06/04/2011 của UBND quận Tây Hồ về việc thông báo thu hồi đất thực hiện dự án XD HTKT kè hồ Quảng Bá - P.Quảng An và Nhật Tân; Bản vẽ chỉ giới đường đỏ kè hồ Quảng Bá.</t>
  </si>
  <si>
    <t>Cải tạo, nâng cấp đường Xuân Diệu</t>
  </si>
  <si>
    <t xml:space="preserve">Nghị quyết số 07/NQ-HĐND ngày 19/6/2020 của HĐND quận Tây Hồ về thông qua Báo cáo kết quả thực hiện Kế hoạch đầu tư công trung hạn giai đoạn 2016-2020 và dự kiến đầu tư công 5 năm giai đoạn 2021-2025 quận Tây Hồ (Số thứ tự A.I.1).
QĐ số 2350/QĐ - UBND ngày 27/10/2017 của UBND quận Tây Hồ V/v Phê duyệt dự án đầu tư xây dựng Công trình: Cải tạo nâng cấp tuyến đường Xuân Diệu. VB số 1670/UBND-ĐT ngày 11/4/2017 của UBND TP V/v thực hiện chuẩn bị đầu tư dự án cải tạo, nâng cấp đường Xuân Diệu, P.Quảng An, quận Tây Hồ; </t>
  </si>
  <si>
    <t>Xây dựng tuyến đường ngõ 254 Thụy Khuê</t>
  </si>
  <si>
    <t>Nghị quyết số 07/NQ-HĐND ngày 19/6/2020 của HĐND quận Tây Hồ về thông qua Báo cáo kết quả thực hiện Kế hoạch đầu tư công trung hạn giai đoạn 2016-2020 và dự kiến đầu tư công 5 năm giai đoạn 2021-2025 quận Tây Hồ (Số thứ tự A.I.5).
Quyết định số 1587/QĐ-UBND ngày 24/10/2018 của UBND quận Tây Hồ về việc phê duyệt dự án đầu tư xây dựng công trình Xây dựng tuyến đường ngõ 254 Thụy Khuê, phường Thụy Khuê.</t>
  </si>
  <si>
    <t>Nghị quyết số 07/NQ-HĐND ngày 19/6/2020 của HĐND quận Tây Hồ về thông qua Báo cáo kết quả thực hiện Kế hoạch đầu tư công trung hạn giai đoạn 2016-2020 và dự kiến đầu tư công 5 năm giai đoạn 2021-2025 quận Tây Hồ (Số thứ tự A.I.2).
Quyết định số 1661/QĐ-UBND ngày 30/10/2018 của UBND quận Tây Hồ về việc phê duyệt dự án ĐTXD công trình Xây dựng tuyến đường ngõ 343 An Dương Vương, phường Phú Thượng, quận Tây Hồ.</t>
  </si>
  <si>
    <t>Xây dựng tuyến đường ngõ 52 Tô Ngọc Vân, phường Quảng An</t>
  </si>
  <si>
    <t>QĐ số 1919/QĐ-UBND ngày 21/8/2017 của UBND quận Tây Hồ V/v phê duyệt dự án đầu tư xây dựng dự án xây dựng tuyến đường ngõ 52 Tô Ngọc Vân phường Quảng An, quận Tây Hồ.</t>
  </si>
  <si>
    <t>Xây dựng tuyến đường Đặng Thai Mai - Giai đoạn 1</t>
  </si>
  <si>
    <t>Nghị quyết số 07/NQ-HĐND ngày 19/6/2020 của HĐND quận Tây Hồ về thông qua Báo cáo kết quả thực hiện Kế hoạch đầu tư công trung hạn giai đoạn 2016-2020 và dự kiến đầu tư công 5 năm giai đoạn 2021-2025 quận Tây Hồ (Số thứ tự A.I.7).
Thông báo kết luận của Chủ tịch UBND TP số 190/TB ngày 17/6/2016 về việc thống nhất việc đầu tư xây dựng tuyến đường Đặng Thai Mai, Xuân Diệu.</t>
  </si>
  <si>
    <t>GPMB di chuyển các hộ dân khỏi khu vực 1 di tích Chùa Tảo Sách</t>
  </si>
  <si>
    <t>Nghị quyết số 07/NQ-HĐND ngày 19/6/2020 của HĐND quận Tây Hồ về thông qua Báo cáo kết quả thực hiện Kế hoạch đầu tư công trung hạn giai đoạn 2016-2020 và dự kiến đầu tư công 5 năm giai đoạn 2021-2025 quận Tây Hồ (Số thứ tự A.VI.5).
Quyết định số 896/QĐ-UBND của UBND Quận ngày 02/4/2015 phê duyệt DA bồi thường, hỗ trợ và TĐC.</t>
  </si>
  <si>
    <t>Cải tạo Môi trường hồ Tứ Liên</t>
  </si>
  <si>
    <t>Quyết định số 6132/QĐ-UBND ngày 31/10/2019 của UBND thành phố Hà Nội V/v phê duyệt Báo cáo nghiên cứu khả thi ĐTXD công trình: Cải tạo môi trường hồ Tứ Liên, quận Tây Hồ; QĐ số 1380/QĐ-UBND ngày 05/8/2020 của UBND quận Tây Hồ V/v ủy quyền thẩm định, phê duyệt một số nội dung thuộc thẩm quyền của chủ đầu tư trong quá trình thực hiện dự án Cải tạo Môi trường hồ Tứ Liên, quận Tây Hồ</t>
  </si>
  <si>
    <t>Xây dựng HTKT khu đấu giá đất tại điểm đất đường Võ Chí Công, phường Xuân La</t>
  </si>
  <si>
    <t>Nghị quyết số 07/NQ-HĐND ngày 19/6/2020 của HĐND quận Tây Hồ về thông qua Báo cáo kết quả thực hiện Kế hoạch đầu tư công trung hạn giai đoạn 2016-2020 và dự kiến đầu tư công 5 năm giai đoạn 2021-2025 quận Tây Hồ (Số thứ tự A.IV.1).
Quyết định số 1050/QĐ-UBND ngày 27/4/2017 của UBND quận Tây Hồ V/v phê duyệt chủ trương đầu tư dự án.</t>
  </si>
  <si>
    <t>Dự án nhà ở, đất ở cán bộ cao cấp của Đảng và Nhà nước tại 1C-106, Đặng Thai Mai, quận Tây Hồ</t>
  </si>
  <si>
    <t>Quyết định phê duyệt báo cáo kinh tế kỹ thuật số 913-QĐ/VPTW ngày 13/12/2016 của Văn phòng trung ương Đảng.</t>
  </si>
  <si>
    <t>Mở rộng tuyến đường từ phố Tây Hồ đến phố Quảng Bá</t>
  </si>
  <si>
    <t>Nghị quyết số 07/NQ-HĐND ngày 19/6/2020 của HĐND quận Tây Hồ về thông qua Báo cáo kết quả thực hiện Kế hoạch đầu tư công trung hạn giai đoạn 2016-2020 và dự kiến đầu tư công 5 năm giai đoạn 2021-2025 quận Tây Hồ (Số thứ tự A.I.4).
Quyết định số 1674/QĐ-UBND ngày 31/10/2018 của UBND quận Tây Hồ về việc Phê duyệt báo cáo kinh tế kỹ thuật ĐTXD công trình: Mở rộng tuyến đường từ phố Tây Hồ đến phố Quảng Bá.</t>
  </si>
  <si>
    <t>Xây dựng vườn hoa, cây xanh xung quanh khu vực Hồ Thủy Sứ dưới</t>
  </si>
  <si>
    <t>Nghị quyết số 07/NQ-HĐND ngày 19/6/2020 của HĐND quận Tây Hồ về thông qua Báo cáo kết quả thực hiện Kế hoạch đầu tư công trung hạn giai đoạn 2016-2020 và dự kiến đầu tư công 5 năm giai đoạn 2021-2025 quận Tây Hồ (Số thứ tự A.II.5).
Quyết định số 1677/QĐ-UBND ngày 31/10/2018 của UBND quận Tây Hồ V/v phê duyệt báo cáo kinh tế kỹ thuật ĐTXD công trình Xây dựng vườn hoa, cây xanh xung quanh khu vực Hồ Thuỷ Sứ dưới.</t>
  </si>
  <si>
    <t>Xây dựng tuyến đường từ số nhà 552 Lạc Long Quân đến Công viên nước Hồ Tây (Theo quy hoạch 13,5).</t>
  </si>
  <si>
    <t>Nghị quyết số 07/NQ-HĐND ngày 19/6/2020 của HĐND quận Tây Hồ về thông qua Báo cáo kết quả thực hiện Kế hoạch đầu tư công trung hạn giai đoạn 2016-2020 và dự kiến đầu tư công 5 năm giai đoạn 2021-2025 quận Tây Hồ (Số thứ tự A.I.3).
Quyết định số 1676/QĐ-UBND ngày 31/10/2018 của UBND quận Tây Hồ V/v phê duyệt báo cáo kinh tế kỹ thuật ĐTXD công trình Xây dựng tuyến đường từ số nhà  552 Lạc Long Quân đến Công viên nước Hồ Tây (Theo quy hoạch 13,5).</t>
  </si>
  <si>
    <t>Mở rộng tuyến đường đoạn từ đường rặng nhãn đến đầm Bẩy, quận Tây Hồ</t>
  </si>
  <si>
    <t>Quyết định số 2880/QD-UBND ngày 31/10/2019 của UBND quận Tây Hồ V/v phê duyệt báo cáo kinh tế kỹ thuật đầu tư xây dựng công trình Mở rộng tuyến đường từ rặng nhãn đến đầm Bẩy, quận Tây Hồ. Văn bản số 7508/STNMT-CCQLĐĐ ngày 28/8/2020 của Sở TN&amp;MT thành phố V/v xác định ranh giới khu đất thu hồi thực hiện Dự án Mở rộng tuyến đường từ rặng nhãn đến đầm Bẩy, quận Tây Hồ.</t>
  </si>
  <si>
    <t>ODT, DGT</t>
  </si>
  <si>
    <t>1. Ba Vì</t>
  </si>
  <si>
    <t>2. Bắc Từ Liêm</t>
  </si>
  <si>
    <t>3. Chương Mỹ</t>
  </si>
  <si>
    <t>4. Đan Phượng</t>
  </si>
  <si>
    <t>5. Đông Anh</t>
  </si>
  <si>
    <t>6. Đống Đa</t>
  </si>
  <si>
    <t>7. Gia Lâm</t>
  </si>
  <si>
    <t>8. Hai Bà Trưng</t>
  </si>
  <si>
    <t>9. Hoài Đức</t>
  </si>
  <si>
    <t>10. Hoàng Mai</t>
  </si>
  <si>
    <t>11. Long Biên</t>
  </si>
  <si>
    <t>12. Mê Linh</t>
  </si>
  <si>
    <t>13. Mỹ Đức</t>
  </si>
  <si>
    <t>14. Nam Từ Liêm</t>
  </si>
  <si>
    <t>15. Phú Xuyên</t>
  </si>
  <si>
    <t>16. Phúc Thọ</t>
  </si>
  <si>
    <t>17. Quốc Oai</t>
  </si>
  <si>
    <t>18. Sóc Sơn</t>
  </si>
  <si>
    <t>19. Sơn Tây</t>
  </si>
  <si>
    <t>20. Tây Hồ</t>
  </si>
  <si>
    <t>21. Thạch Thất</t>
  </si>
  <si>
    <t>22. Thanh Oai</t>
  </si>
  <si>
    <t>23. Thanh Trì</t>
  </si>
  <si>
    <t>24. Thường Tín</t>
  </si>
  <si>
    <t>25. Ứng Hòa</t>
  </si>
  <si>
    <t>Dự án đấu giá quyền sử dụng đất ở khu Trường mầm non cũ, thôn Mai Trai, xã Vạn Thắng, Ba Vì</t>
  </si>
  <si>
    <t>UBND xã Vạn Thắng</t>
  </si>
  <si>
    <t xml:space="preserve">QĐ số 2839/QĐ-UBND ngày 26/9/2019 của UBND huyện Ba Vì về việc phê duyệt chủ trương đầu tư và giao ủy quyền chủ đầu tư thực hiện  dự án; </t>
  </si>
  <si>
    <t>Dự án đấu giá quyền sử dụng đất ở khu giáp trạm xá cũ thôn Quang Ngọc, xã Vạn Thắng, Ba Vì</t>
  </si>
  <si>
    <t>QĐ số 2839/QĐ-UBND ngày 26/9/2019 của UBND huyện Ba Vì về việc phê duyệt chủ trương đầu tư và giao ủy quyền chủ đầu tư thực hiện  dự án;</t>
  </si>
  <si>
    <t>Dự án đấu giá quyền sử dụng đất ở khu đường vào UBND xã, xã Vạn Thắng, Ba Vì</t>
  </si>
  <si>
    <t>Trung tâm phát triển quỹ đất huyện Ba Vì</t>
  </si>
  <si>
    <t>Nhà văn thôn Vân Sa 1</t>
  </si>
  <si>
    <t xml:space="preserve">Quyết định số: 3286/QĐ-UBND,  ngày 30/10/2019 của UBND huyện Ba Vì phê duyệt chủ trương đầu tư dự án </t>
  </si>
  <si>
    <t>Nhà văn thôn Cổ Đô</t>
  </si>
  <si>
    <t xml:space="preserve">Quyết định số: 3304/QĐ-UBND,  ngày 30/10/2019 của UBND huyện Ba Vì phê duyệt chủ trương đầu tư dự án </t>
  </si>
  <si>
    <t>Nhà văn thôn Kiều Mộc</t>
  </si>
  <si>
    <t xml:space="preserve">Quyết định số: 3302/QĐ-UBND,  ngày 30/10/2019 của UBND huyện Ba Vì phê duyệt chủ trương đầu tư dự án </t>
  </si>
  <si>
    <t>Bàn giao đất quốc phòng cho địa phương làm nhà ở cho bộ đội thuộc đất nhà máy Z143</t>
  </si>
  <si>
    <t xml:space="preserve"> Căn cứ QĐ 6187/QĐ-UBND ngày 05 tháng 11 năm 2019 của UBND thành phố Hà Nội về việc giao 84.921,8 m2 đất tại xã Thụy An, huyện Ba Vì cho nhà máy Z143 tổng cục Quốc phòng để sử dụng vào mục đích Quốc phòng; Văn bản số 5948/CNQP-HC ngày 14/9/2017 của Tổng cục Công nghiệp Quốc phòng về việc tiếp nhận khu nhà máy Z143 tại xã Thụy An. Biên bản bàn giao khu gia đình của nhà máy Z143 tại xã Thụy An, huyện Ba vì ngày 23 tháng 5 năm 2019 giữa UBND huyện Ba Vì và nhà máy Z143</t>
  </si>
  <si>
    <t>Văn bản số 7025/HC-DT ngày 24/10/2017 của cục Hậu cần về việc bàn giao khu đất gia đình của nhà máy cho địa phương quản lý. Biên bản bàn giao khu gia đình cuâ nhà máy Z143 tại xã Thụy An, Cẩm Lĩnh huyện Ba Vì ngày 23 tháng 5 năm 2019 giữa UBND huyện Ba Vì và nhà máy Z143</t>
  </si>
  <si>
    <t>Xây dựng cơ sở hạ tầng đấu giá QSD đất khu ao ông Ngạnh, xã Tản Hồng</t>
  </si>
  <si>
    <t xml:space="preserve">Quyết phê QĐ số 4515/QĐ-UBND ngày 31/8/2020 của UBND huyện Ba Vì về việc  điều chỉnh thời gian thực hiện dự án (năm 2020-2021); Biên bản cắm mốc giới thực hiện dự án ngày 23/3/2013,  Quyết định số 930/QĐ-UBND ngày 14/9/2012 của UBND huyện Ba Vì về việc phê duyệt tổng mặt bằng 1/500, Quyết định số 63/QĐ-UBND ngày 22/01/2013 của UBND huyện Ba Vì về việc phê duyệt báo cáo kinh tế kỹ thuật </t>
  </si>
  <si>
    <t>Khu Trạm điện, thôn Nhuận Trạch, xã Vạn Thắng</t>
  </si>
  <si>
    <t xml:space="preserve">Quyết định số 1538/ QĐ-UBND ngày 13/9/2016 của UBND huyện Ba vì về việc phê duyệt chủ trương đầu tư,  QĐ 5332/QĐ-UBND ngày 18/9/2020 phê duyệt điều chỉnh thời gian thực hiện dự án (năm 2021), </t>
  </si>
  <si>
    <t>Khu giáp đường TL 415, thôn Lặt, Minh Quang</t>
  </si>
  <si>
    <t xml:space="preserve">QĐ số 1655/QĐ-UBND ngày 19/9/2017 của UBND huyện Ba Vì về việc phê duyệt chủ trương đầu tư dự án, QĐ số 3842/QĐ-UBND ngày 14/8/2020 của UBND huyện Ba Vì về việc điều chỉnh thời gian thực hiện dự án (năm 2020-2021); Biên bản cắm mốc ngày 17/9/2018, Quyết định số 1565/QĐ-UBND ngày 22/6/2018 về việc phê duyệt quy hoạch tổng mặt bằng 1/500.  </t>
  </si>
  <si>
    <t>Chuyển mục đích sử dụng đất sang đất sản xuất kinh doanh xã Khánh Thượng</t>
  </si>
  <si>
    <t>Kế hoạch số 157/KH-UBND ngày 22/7/2019 của UBND thành phố Hà Nội về tổ chức xử lý, khắc phục các tồn tại, vi phạm trên địa bàn huyện theo kết luận của UBKTTW tại thông báo kết luận số 598-TB/UBKTTW</t>
  </si>
  <si>
    <t>Chuyển mục đích sử dụng đất sang đất sản xuất kinh doanh xã Vật Lại</t>
  </si>
  <si>
    <t>Vật Lại</t>
  </si>
</sst>
</file>

<file path=xl/styles.xml><?xml version="1.0" encoding="utf-8"?>
<styleSheet xmlns="http://schemas.openxmlformats.org/spreadsheetml/2006/main" xmlns:mc="http://schemas.openxmlformats.org/markup-compatibility/2006" xmlns:x14ac="http://schemas.microsoft.com/office/spreadsheetml/2009/9/ac" mc:Ignorable="x14ac">
  <numFmts count="75">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0"/>
    <numFmt numFmtId="167" formatCode="0.0000"/>
    <numFmt numFmtId="168" formatCode="#,##0.000"/>
    <numFmt numFmtId="169" formatCode="_(* #,##0_);_(* \(#,##0\);_(* &quot;-&quot;??_);_(@_)"/>
    <numFmt numFmtId="170" formatCode="0.000"/>
    <numFmt numFmtId="171" formatCode="#,##0.0000"/>
    <numFmt numFmtId="172" formatCode="_-* #,##0.00\ _€_-;\-* #,##0.00\ _€_-;_-* &quot;-&quot;??\ _€_-;_-@_-"/>
    <numFmt numFmtId="173" formatCode="_(* #,##0.00_);_(* \(#,##0.00\);_(* &quot;-&quot;&quot;?&quot;&quot;?&quot;_);_(@_)"/>
    <numFmt numFmtId="174" formatCode="_-* #,##0.00_-;\-* #,##0.00_-;_-* &quot;-&quot;??_-;_-@_-"/>
    <numFmt numFmtId="175" formatCode="0.00;[Red]0.00"/>
    <numFmt numFmtId="176" formatCode="0_);\(0\)"/>
    <numFmt numFmtId="177" formatCode="##.##%"/>
    <numFmt numFmtId="178" formatCode="&quot;\&quot;#,##0.00;[Red]&quot;\&quot;&quot;\&quot;&quot;\&quot;&quot;\&quot;&quot;\&quot;&quot;\&quot;\-#,##0.00"/>
    <numFmt numFmtId="179" formatCode="&quot;\&quot;#,##0;[Red]&quot;\&quot;&quot;\&quot;\-#,##0"/>
    <numFmt numFmtId="180" formatCode="_-* #,##0_-;\-* #,##0_-;_-* &quot;-&quot;_-;_-@_-"/>
    <numFmt numFmtId="181" formatCode="_ &quot;\&quot;* #,##0_ ;_ &quot;\&quot;* \-#,##0_ ;_ &quot;\&quot;* &quot;-&quot;_ ;_ @_ "/>
    <numFmt numFmtId="182" formatCode="0.000000000"/>
    <numFmt numFmtId="183" formatCode="_ &quot;\&quot;* #,##0.00_ ;_ &quot;\&quot;* \-#,##0.00_ ;_ &quot;\&quot;* &quot;-&quot;??_ ;_ @_ "/>
    <numFmt numFmtId="184" formatCode="0.000%"/>
    <numFmt numFmtId="185" formatCode="_ * #,##0_ ;_ * \-#,##0_ ;_ * &quot;-&quot;_ ;_ @_ "/>
    <numFmt numFmtId="186" formatCode="_ * #,##0.00_ ;_ * \-#,##0.00_ ;_ * &quot;-&quot;??_ ;_ @_ "/>
    <numFmt numFmtId="187" formatCode="\$#,##0_);\(\$#,##0\)"/>
    <numFmt numFmtId="188" formatCode="##,###.##"/>
    <numFmt numFmtId="189" formatCode="#0.##"/>
    <numFmt numFmtId="190" formatCode="_-* #,##0.00\ _$_-;\-* #,##0.00\ _$_-;_-* &quot;-&quot;??\ _$_-;_-@_-"/>
    <numFmt numFmtId="191" formatCode="#,##0;\(#,##0\)"/>
    <numFmt numFmtId="192" formatCode="##,##0%"/>
    <numFmt numFmtId="193" formatCode="#,###%"/>
    <numFmt numFmtId="194" formatCode="##.##"/>
    <numFmt numFmtId="195" formatCode="###,###"/>
    <numFmt numFmtId="196" formatCode="###.###"/>
    <numFmt numFmtId="197" formatCode="##,###.####"/>
    <numFmt numFmtId="198" formatCode="&quot;$&quot;#,##0\ ;\(&quot;$&quot;#,##0\)"/>
    <numFmt numFmtId="199" formatCode="\t0.00%"/>
    <numFmt numFmtId="200" formatCode="##,##0.##"/>
    <numFmt numFmtId="201" formatCode="_-* #,##0\ _D_M_-;\-* #,##0\ _D_M_-;_-* &quot;-&quot;\ _D_M_-;_-@_-"/>
    <numFmt numFmtId="202" formatCode="_-* #,##0.00\ _D_M_-;\-* #,##0.00\ _D_M_-;_-* &quot;-&quot;??\ _D_M_-;_-@_-"/>
    <numFmt numFmtId="203" formatCode="\t#\ ??/??"/>
    <numFmt numFmtId="204" formatCode="_([$€-2]* #,##0.00_);_([$€-2]* \(#,##0.00\);_([$€-2]* &quot;-&quot;??_)"/>
    <numFmt numFmtId="205" formatCode="#,##0\ &quot;$&quot;_);[Red]\(#,##0\ &quot;$&quot;\)"/>
    <numFmt numFmtId="206" formatCode="&quot;$&quot;###,0&quot;.&quot;00_);[Red]\(&quot;$&quot;###,0&quot;.&quot;00\)"/>
    <numFmt numFmtId="207" formatCode="m/d"/>
    <numFmt numFmtId="208" formatCode="&quot;ß&quot;#,##0;\-&quot;&quot;&quot;ß&quot;&quot;&quot;#,##0"/>
    <numFmt numFmtId="209" formatCode="###\ ###\ ###\ ###\ ###"/>
    <numFmt numFmtId="210" formatCode="&quot;£&quot;#,##0;[Red]\-&quot;£&quot;#,##0"/>
    <numFmt numFmtId="211" formatCode="#,##0.00\ &quot;F&quot;;[Red]\-#,##0.00\ &quot;F&quot;"/>
    <numFmt numFmtId="212" formatCode="0.00000000000E+00;\?"/>
    <numFmt numFmtId="213" formatCode="_ * #,##0.00_)\ _$_ ;_ * \(#,##0.00\)\ _$_ ;_ * &quot;-&quot;??_)\ _$_ ;_ @_ "/>
    <numFmt numFmtId="214" formatCode="_-* #,##0.00\ _F_-;\-* #,##0.00\ _F_-;_-* &quot;-&quot;??\ _F_-;_-@_-"/>
    <numFmt numFmtId="215" formatCode="&quot;£&quot;#,##0;\-&quot;£&quot;#,##0"/>
    <numFmt numFmtId="216" formatCode="_-* #,##0\ &quot;DM&quot;_-;\-* #,##0\ &quot;DM&quot;_-;_-* &quot;-&quot;\ &quot;DM&quot;_-;_-@_-"/>
    <numFmt numFmtId="217" formatCode="_-* #,##0.00\ &quot;DM&quot;_-;\-* #,##0.00\ &quot;DM&quot;_-;_-* &quot;-&quot;??\ &quot;DM&quot;_-;_-@_-"/>
    <numFmt numFmtId="218" formatCode="&quot;￥&quot;#,##0;&quot;￥&quot;\-#,##0"/>
    <numFmt numFmtId="219" formatCode="00.000"/>
    <numFmt numFmtId="220" formatCode="_-&quot;$&quot;* #,##0_-;\-&quot;$&quot;* #,##0_-;_-&quot;$&quot;* &quot;-&quot;_-;_-@_-"/>
    <numFmt numFmtId="221" formatCode="_-&quot;$&quot;* #,##0.00_-;\-&quot;$&quot;* #,##0.00_-;_-&quot;$&quot;* &quot;-&quot;??_-;_-@_-"/>
    <numFmt numFmtId="222" formatCode="_(* #,##0.0000_);_(* \(#,##0.0000\);_(* &quot;-&quot;??_);_(@_)"/>
    <numFmt numFmtId="223" formatCode="0.0000;[Red]0.0000"/>
    <numFmt numFmtId="224" formatCode="#,##0.00000"/>
    <numFmt numFmtId="225" formatCode="[&lt;=9999999][$-1000000]###\-####;[$-1000000]\(#\)\ ###\-####"/>
    <numFmt numFmtId="226" formatCode="#,###"/>
    <numFmt numFmtId="227" formatCode="0.000;[Red]0.000"/>
    <numFmt numFmtId="228" formatCode="#,##0.0"/>
    <numFmt numFmtId="229" formatCode="_-* #,##0.0_-;\-* #,##0.0_-;_-* &quot;-&quot;??_-;_-@_-"/>
    <numFmt numFmtId="230" formatCode="_-* #,##0.0\ _₫_-;\-* #,##0.0\ _₫_-;_-* &quot;-&quot;??\ _₫_-;_-@_-"/>
    <numFmt numFmtId="231" formatCode="_(* #,##0.0000_);_(* \(#,##0.0000\);_(* &quot;-&quot;????_);_(@_)"/>
    <numFmt numFmtId="232" formatCode="0.00000"/>
    <numFmt numFmtId="233" formatCode="_(* #,##0.0_);_(* \(#,##0.0\);_(* &quot;-&quot;??_);_(@_)"/>
  </numFmts>
  <fonts count="161">
    <font>
      <sz val="11"/>
      <color theme="1"/>
      <name val="Calibri"/>
      <family val="2"/>
      <scheme val="minor"/>
    </font>
    <font>
      <sz val="11"/>
      <color theme="1"/>
      <name val="Calibri"/>
      <family val="2"/>
      <scheme val="minor"/>
    </font>
    <font>
      <sz val="12"/>
      <color indexed="8"/>
      <name val="Times New Roman"/>
      <family val="1"/>
    </font>
    <font>
      <b/>
      <sz val="14"/>
      <color indexed="8"/>
      <name val="Times New Roman"/>
      <family val="1"/>
    </font>
    <font>
      <b/>
      <sz val="12"/>
      <color indexed="8"/>
      <name val="Times New Roman"/>
      <family val="1"/>
    </font>
    <font>
      <b/>
      <sz val="12"/>
      <name val="Times New Roman"/>
      <family val="1"/>
    </font>
    <font>
      <sz val="12"/>
      <name val="Times New Roman"/>
      <family val="1"/>
      <charset val="163"/>
    </font>
    <font>
      <sz val="10"/>
      <name val="Times New Roman"/>
      <family val="1"/>
    </font>
    <font>
      <sz val="11"/>
      <color indexed="8"/>
      <name val="Calibri"/>
      <family val="2"/>
    </font>
    <font>
      <sz val="12"/>
      <name val="Times New Roman"/>
      <family val="1"/>
    </font>
    <font>
      <sz val="10"/>
      <name val="Arial"/>
      <family val="2"/>
    </font>
    <font>
      <sz val="10"/>
      <name val="Times New Roman"/>
      <family val="1"/>
      <charset val="163"/>
    </font>
    <font>
      <sz val="11"/>
      <name val="Times New Roman"/>
      <family val="1"/>
    </font>
    <font>
      <sz val="12"/>
      <name val=".VnTime"/>
      <family val="2"/>
    </font>
    <font>
      <sz val="11"/>
      <color theme="1"/>
      <name val="Calibri"/>
      <family val="2"/>
    </font>
    <font>
      <sz val="12"/>
      <color theme="1"/>
      <name val="Times New Roman"/>
      <family val="1"/>
    </font>
    <font>
      <b/>
      <sz val="12"/>
      <color theme="1"/>
      <name val="Times New Roman"/>
      <family val="1"/>
    </font>
    <font>
      <sz val="11"/>
      <color indexed="8"/>
      <name val="Calibri"/>
      <family val="2"/>
      <charset val="163"/>
    </font>
    <font>
      <sz val="10"/>
      <name val="Arial"/>
      <family val="2"/>
      <charset val="163"/>
    </font>
    <font>
      <sz val="14"/>
      <color theme="1"/>
      <name val="Times New Roman"/>
      <family val="2"/>
    </font>
    <font>
      <sz val="11"/>
      <color theme="1"/>
      <name val="Calibri"/>
      <family val="2"/>
      <charset val="163"/>
      <scheme val="minor"/>
    </font>
    <font>
      <sz val="14"/>
      <name val=".VnTime"/>
      <family val="2"/>
    </font>
    <font>
      <b/>
      <i/>
      <sz val="12"/>
      <name val="Times New Roman"/>
      <family val="1"/>
    </font>
    <font>
      <sz val="12"/>
      <color indexed="8"/>
      <name val=".VnTime"/>
      <family val="2"/>
    </font>
    <font>
      <sz val="12"/>
      <name val=".VnArial"/>
      <family val="2"/>
    </font>
    <font>
      <sz val="11"/>
      <color theme="1"/>
      <name val="Arial"/>
      <family val="2"/>
    </font>
    <font>
      <b/>
      <sz val="9"/>
      <color indexed="81"/>
      <name val="Tahoma"/>
      <family val="2"/>
    </font>
    <font>
      <sz val="9"/>
      <color indexed="81"/>
      <name val="Tahoma"/>
      <family val="2"/>
    </font>
    <font>
      <u/>
      <sz val="10"/>
      <color indexed="12"/>
      <name val="Arial"/>
      <family val="2"/>
    </font>
    <font>
      <b/>
      <sz val="11"/>
      <color theme="1"/>
      <name val="Calibri"/>
      <family val="2"/>
      <scheme val="minor"/>
    </font>
    <font>
      <b/>
      <sz val="11"/>
      <color theme="1"/>
      <name val="Times New Roman"/>
      <family val="1"/>
    </font>
    <font>
      <b/>
      <sz val="11"/>
      <color indexed="8"/>
      <name val="Times New Roman"/>
      <family val="1"/>
    </font>
    <font>
      <sz val="11"/>
      <color theme="0"/>
      <name val="Calibri"/>
      <family val="2"/>
      <scheme val="minor"/>
    </font>
    <font>
      <sz val="12"/>
      <color theme="1"/>
      <name val="Calibri"/>
      <family val="2"/>
      <scheme val="minor"/>
    </font>
    <font>
      <i/>
      <sz val="11"/>
      <color theme="1"/>
      <name val="Times New Roman"/>
      <family val="1"/>
    </font>
    <font>
      <i/>
      <sz val="11"/>
      <color theme="1"/>
      <name val="Calibri"/>
      <family val="2"/>
      <scheme val="minor"/>
    </font>
    <font>
      <i/>
      <sz val="12"/>
      <name val="Times New Roman"/>
      <family val="1"/>
    </font>
    <font>
      <sz val="10"/>
      <name val=".VnArial Narrow"/>
      <family val="2"/>
    </font>
    <font>
      <sz val="10"/>
      <name val=".VnTime"/>
      <family val="2"/>
    </font>
    <font>
      <sz val="12"/>
      <name val="Calibri"/>
      <family val="2"/>
      <scheme val="minor"/>
    </font>
    <font>
      <sz val="12"/>
      <name val="Arial"/>
      <family val="2"/>
    </font>
    <font>
      <sz val="12"/>
      <name val="Calibri"/>
      <family val="2"/>
    </font>
    <font>
      <sz val="13"/>
      <name val="Times New Roman"/>
      <family val="1"/>
    </font>
    <font>
      <sz val="11"/>
      <color indexed="8"/>
      <name val="Arial"/>
      <family val="2"/>
      <charset val="163"/>
    </font>
    <font>
      <sz val="14"/>
      <color indexed="8"/>
      <name val="Times New Roman"/>
      <family val="2"/>
    </font>
    <font>
      <sz val="10"/>
      <name val="Helv"/>
      <family val="2"/>
    </font>
    <font>
      <b/>
      <sz val="10"/>
      <name val="SVNtimes new roman"/>
    </font>
    <font>
      <sz val="12"/>
      <name val="????"/>
      <family val="1"/>
      <charset val="136"/>
    </font>
    <font>
      <b/>
      <u/>
      <sz val="14"/>
      <color indexed="8"/>
      <name val=".VnBook-AntiquaH"/>
      <family val="2"/>
    </font>
    <font>
      <sz val="12"/>
      <name val="¹ÙÅÁÃ¼"/>
      <charset val="129"/>
    </font>
    <font>
      <i/>
      <sz val="12"/>
      <color indexed="8"/>
      <name val=".VnBook-AntiquaH"/>
      <family val="2"/>
    </font>
    <font>
      <sz val="12"/>
      <color indexed="8"/>
      <name val="Arial"/>
      <family val="2"/>
    </font>
    <font>
      <sz val="12"/>
      <color indexed="8"/>
      <name val="Times New Roman"/>
      <family val="2"/>
    </font>
    <font>
      <b/>
      <sz val="12"/>
      <color indexed="8"/>
      <name val=".VnBook-Antiqua"/>
      <family val="2"/>
    </font>
    <font>
      <i/>
      <sz val="12"/>
      <color indexed="8"/>
      <name val=".VnBook-Antiqua"/>
      <family val="2"/>
    </font>
    <font>
      <sz val="12"/>
      <color indexed="9"/>
      <name val="Arial"/>
      <family val="2"/>
    </font>
    <font>
      <sz val="12"/>
      <color indexed="9"/>
      <name val="Times New Roman"/>
      <family val="2"/>
    </font>
    <font>
      <sz val="11"/>
      <color indexed="9"/>
      <name val="Calibri"/>
      <family val="2"/>
    </font>
    <font>
      <sz val="11"/>
      <name val="VNtimes new roman"/>
      <family val="2"/>
    </font>
    <font>
      <sz val="12"/>
      <name val="±¼¸²Ã¼"/>
      <family val="3"/>
      <charset val="129"/>
    </font>
    <font>
      <sz val="12"/>
      <color indexed="20"/>
      <name val="Arial"/>
      <family val="2"/>
    </font>
    <font>
      <sz val="12"/>
      <color indexed="20"/>
      <name val="Times New Roman"/>
      <family val="2"/>
    </font>
    <font>
      <sz val="12"/>
      <name val="¹UAAA¼"/>
    </font>
    <font>
      <sz val="11"/>
      <name val="µ¸¿ò"/>
      <charset val="129"/>
    </font>
    <font>
      <sz val="12"/>
      <name val="µ¸¿òÃ¼"/>
      <family val="3"/>
      <charset val="129"/>
    </font>
    <font>
      <b/>
      <sz val="12"/>
      <color indexed="52"/>
      <name val="Arial"/>
      <family val="2"/>
    </font>
    <font>
      <b/>
      <sz val="12"/>
      <color indexed="52"/>
      <name val="Times New Roman"/>
      <family val="2"/>
    </font>
    <font>
      <b/>
      <sz val="10"/>
      <name val="Helv"/>
    </font>
    <font>
      <b/>
      <sz val="8"/>
      <color indexed="12"/>
      <name val="Arial"/>
      <family val="2"/>
    </font>
    <font>
      <sz val="8"/>
      <color indexed="8"/>
      <name val="Arial"/>
      <family val="2"/>
    </font>
    <font>
      <sz val="8"/>
      <name val="SVNtimes new roman"/>
    </font>
    <font>
      <b/>
      <sz val="12"/>
      <color indexed="9"/>
      <name val="Arial"/>
      <family val="2"/>
    </font>
    <font>
      <b/>
      <sz val="12"/>
      <color indexed="9"/>
      <name val="Times New Roman"/>
      <family val="2"/>
    </font>
    <font>
      <sz val="11"/>
      <name val="VNbook-Antiqua"/>
    </font>
    <font>
      <sz val="10"/>
      <name val="VNI-Aptima"/>
    </font>
    <font>
      <b/>
      <sz val="10"/>
      <name val="Arial"/>
      <family val="2"/>
    </font>
    <font>
      <sz val="11"/>
      <color indexed="8"/>
      <name val="Arial"/>
      <family val="2"/>
    </font>
    <font>
      <sz val="11"/>
      <name val="VNcentury Gothic"/>
    </font>
    <font>
      <b/>
      <sz val="15"/>
      <name val="VNcentury Gothic"/>
    </font>
    <font>
      <sz val="12"/>
      <name val="SVNtimes new roman"/>
    </font>
    <font>
      <sz val="10"/>
      <name val="SVNtimes new roman"/>
    </font>
    <font>
      <b/>
      <sz val="11"/>
      <color indexed="63"/>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i/>
      <sz val="12"/>
      <color indexed="23"/>
      <name val="Arial"/>
      <family val="2"/>
    </font>
    <font>
      <i/>
      <sz val="12"/>
      <color indexed="23"/>
      <name val="Times New Roman"/>
      <family val="2"/>
    </font>
    <font>
      <sz val="12"/>
      <color indexed="17"/>
      <name val="Arial"/>
      <family val="2"/>
    </font>
    <font>
      <sz val="12"/>
      <color indexed="17"/>
      <name val="Times New Roman"/>
      <family val="2"/>
    </font>
    <font>
      <sz val="8"/>
      <name val="Arial"/>
      <family val="2"/>
    </font>
    <font>
      <b/>
      <sz val="12"/>
      <name val="Helv"/>
    </font>
    <font>
      <b/>
      <sz val="12"/>
      <name val="Arial"/>
      <family val="2"/>
    </font>
    <font>
      <b/>
      <sz val="18"/>
      <name val="Arial"/>
      <family val="2"/>
    </font>
    <font>
      <b/>
      <sz val="15"/>
      <color indexed="56"/>
      <name val="Times New Roman"/>
      <family val="2"/>
    </font>
    <font>
      <b/>
      <sz val="13"/>
      <color indexed="56"/>
      <name val="Times New Roman"/>
      <family val="2"/>
    </font>
    <font>
      <b/>
      <sz val="11"/>
      <color indexed="56"/>
      <name val="Arial"/>
      <family val="2"/>
    </font>
    <font>
      <b/>
      <sz val="11"/>
      <color indexed="56"/>
      <name val="Times New Roman"/>
      <family val="2"/>
    </font>
    <font>
      <u/>
      <sz val="11"/>
      <color theme="10"/>
      <name val="Calibri"/>
      <family val="2"/>
    </font>
    <font>
      <sz val="12"/>
      <color indexed="62"/>
      <name val="Arial"/>
      <family val="2"/>
    </font>
    <font>
      <sz val="12"/>
      <color indexed="62"/>
      <name val="Times New Roman"/>
      <family val="2"/>
    </font>
    <font>
      <b/>
      <sz val="11"/>
      <color indexed="9"/>
      <name val="Calibri"/>
      <family val="2"/>
    </font>
    <font>
      <sz val="10"/>
      <name val="MS Sans Serif"/>
      <family val="2"/>
    </font>
    <font>
      <sz val="12"/>
      <color indexed="52"/>
      <name val="Arial"/>
      <family val="2"/>
    </font>
    <font>
      <sz val="12"/>
      <color indexed="52"/>
      <name val="Times New Roman"/>
      <family val="2"/>
    </font>
    <font>
      <b/>
      <sz val="11"/>
      <name val="Helv"/>
    </font>
    <font>
      <sz val="12"/>
      <color indexed="60"/>
      <name val="Arial"/>
      <family val="2"/>
    </font>
    <font>
      <sz val="12"/>
      <color indexed="60"/>
      <name val="Times New Roman"/>
      <family val="2"/>
    </font>
    <font>
      <sz val="7"/>
      <name val="Small Fonts"/>
      <family val="2"/>
    </font>
    <font>
      <sz val="11"/>
      <color indexed="8"/>
      <name val="Calibri"/>
      <family val="2"/>
      <charset val="1"/>
    </font>
    <font>
      <sz val="11"/>
      <color indexed="52"/>
      <name val="Calibri"/>
      <family val="2"/>
    </font>
    <font>
      <sz val="13"/>
      <name val=".VnTime"/>
      <family val="2"/>
    </font>
    <font>
      <b/>
      <sz val="12"/>
      <color indexed="63"/>
      <name val="Arial"/>
      <family val="2"/>
    </font>
    <font>
      <b/>
      <sz val="12"/>
      <color indexed="63"/>
      <name val="Times New Roman"/>
      <family val="2"/>
    </font>
    <font>
      <u/>
      <sz val="12"/>
      <color indexed="12"/>
      <name val=".VnTime"/>
      <family val="2"/>
    </font>
    <font>
      <u/>
      <sz val="10"/>
      <color indexed="12"/>
      <name val="MS Sans Serif"/>
      <family val="2"/>
    </font>
    <font>
      <sz val="11"/>
      <color indexed="32"/>
      <name val="VNI-Times"/>
    </font>
    <font>
      <sz val="10"/>
      <name val=".VnArial"/>
      <family val="2"/>
    </font>
    <font>
      <b/>
      <sz val="18"/>
      <color indexed="56"/>
      <name val="Cambria"/>
      <family val="1"/>
    </font>
    <font>
      <b/>
      <sz val="11"/>
      <color indexed="52"/>
      <name val="Calibri"/>
      <family val="2"/>
    </font>
    <font>
      <b/>
      <sz val="18"/>
      <color indexed="56"/>
      <name val="Cambria"/>
      <family val="2"/>
    </font>
    <font>
      <b/>
      <sz val="11"/>
      <color indexed="8"/>
      <name val="Calibri"/>
      <family val="2"/>
    </font>
    <font>
      <sz val="11"/>
      <color indexed="17"/>
      <name val="Calibri"/>
      <family val="2"/>
    </font>
    <font>
      <b/>
      <sz val="12"/>
      <color indexed="8"/>
      <name val="Times New Roman"/>
      <family val="2"/>
    </font>
    <font>
      <sz val="11"/>
      <color indexed="60"/>
      <name val="Calibri"/>
      <family val="2"/>
    </font>
    <font>
      <sz val="11"/>
      <color indexed="10"/>
      <name val="Calibri"/>
      <family val="2"/>
    </font>
    <font>
      <i/>
      <sz val="11"/>
      <color indexed="23"/>
      <name val="Calibri"/>
      <family val="2"/>
    </font>
    <font>
      <b/>
      <sz val="12"/>
      <name val=".VnTime"/>
      <family val="2"/>
    </font>
    <font>
      <b/>
      <sz val="10"/>
      <name val="VN Helvetica"/>
    </font>
    <font>
      <sz val="9"/>
      <name val=".VnTime"/>
      <family val="2"/>
    </font>
    <font>
      <sz val="12"/>
      <color indexed="10"/>
      <name val="Arial"/>
      <family val="2"/>
    </font>
    <font>
      <sz val="12"/>
      <color indexed="10"/>
      <name val="Times New Roman"/>
      <family val="2"/>
    </font>
    <font>
      <sz val="11"/>
      <color indexed="20"/>
      <name val="Calibri"/>
      <family val="2"/>
    </font>
    <font>
      <sz val="14"/>
      <name val=".VnArial"/>
      <family val="2"/>
    </font>
    <font>
      <sz val="12"/>
      <name val="뼻뮝"/>
    </font>
    <font>
      <sz val="12"/>
      <name val="바탕체"/>
      <family val="1"/>
      <charset val="129"/>
    </font>
    <font>
      <sz val="10"/>
      <name val="굴림체"/>
    </font>
    <font>
      <b/>
      <sz val="11"/>
      <name val="Times New Roman"/>
      <family val="1"/>
    </font>
    <font>
      <i/>
      <sz val="11"/>
      <name val="Times New Roman"/>
      <family val="1"/>
    </font>
    <font>
      <b/>
      <i/>
      <sz val="11"/>
      <name val="Times New Roman"/>
      <family val="1"/>
    </font>
    <font>
      <i/>
      <sz val="13"/>
      <name val="Times New Roman"/>
      <family val="1"/>
    </font>
    <font>
      <sz val="12"/>
      <color rgb="FF7030A0"/>
      <name val="Times New Roman"/>
      <family val="1"/>
    </font>
    <font>
      <b/>
      <sz val="12"/>
      <color rgb="FF7030A0"/>
      <name val="Times New Roman"/>
      <family val="1"/>
    </font>
    <font>
      <sz val="12"/>
      <color rgb="FF7030A0"/>
      <name val="Calibri"/>
      <family val="2"/>
    </font>
    <font>
      <b/>
      <sz val="12"/>
      <color rgb="FF7030A0"/>
      <name val="Calibri"/>
      <family val="2"/>
      <scheme val="minor"/>
    </font>
    <font>
      <i/>
      <sz val="14"/>
      <name val="Times New Roman"/>
      <family val="1"/>
    </font>
    <font>
      <b/>
      <sz val="14"/>
      <name val="Times New Roman"/>
      <family val="1"/>
    </font>
    <font>
      <b/>
      <sz val="9"/>
      <color indexed="81"/>
      <name val="Segoe UI"/>
      <family val="2"/>
    </font>
    <font>
      <sz val="9"/>
      <color indexed="81"/>
      <name val="Segoe UI"/>
      <family val="2"/>
    </font>
    <font>
      <sz val="12"/>
      <name val="Times New Roman"/>
      <family val="2"/>
    </font>
    <font>
      <sz val="9"/>
      <color theme="1"/>
      <name val="Times New Roman"/>
      <family val="1"/>
    </font>
    <font>
      <sz val="9"/>
      <color rgb="FF000000"/>
      <name val="Times New Roman"/>
      <family val="1"/>
    </font>
    <font>
      <b/>
      <sz val="9"/>
      <color rgb="FF000000"/>
      <name val="Times New Roman"/>
      <family val="1"/>
    </font>
    <font>
      <sz val="12"/>
      <name val="Cambria"/>
      <family val="1"/>
      <scheme val="major"/>
    </font>
    <font>
      <sz val="12"/>
      <name val="Times"/>
      <family val="1"/>
    </font>
    <font>
      <b/>
      <sz val="9"/>
      <color indexed="81"/>
      <name val="Tahoma"/>
      <family val="2"/>
      <charset val="163"/>
    </font>
    <font>
      <sz val="9"/>
      <color indexed="81"/>
      <name val="Tahoma"/>
      <family val="2"/>
      <charset val="163"/>
    </font>
    <font>
      <sz val="12"/>
      <color rgb="FFFF0000"/>
      <name val="Times New Roman"/>
      <family val="1"/>
    </font>
    <font>
      <sz val="11"/>
      <color indexed="30"/>
      <name val="Times New Roman"/>
      <family val="1"/>
    </font>
    <font>
      <sz val="11"/>
      <color rgb="FFFF0000"/>
      <name val="Times New Roman"/>
      <family val="1"/>
    </font>
    <font>
      <sz val="14"/>
      <name val="Times New Roman"/>
      <family val="1"/>
    </font>
  </fonts>
  <fills count="5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51"/>
        <bgColor indexed="64"/>
      </patternFill>
    </fill>
    <fill>
      <patternFill patternType="solid">
        <fgColor indexed="11"/>
        <bgColor indexed="64"/>
      </patternFill>
    </fill>
    <fill>
      <patternFill patternType="solid">
        <fgColor theme="5" tint="0.79998168889431442"/>
        <bgColor indexed="64"/>
      </patternFill>
    </fill>
    <fill>
      <patternFill patternType="solid">
        <fgColor rgb="FF92D050"/>
        <bgColor indexed="64"/>
      </patternFill>
    </fill>
    <fill>
      <patternFill patternType="solid">
        <fgColor indexed="22"/>
        <bgColor indexed="64"/>
      </patternFill>
    </fill>
    <fill>
      <patternFill patternType="solid">
        <fgColor indexed="31"/>
        <bgColor indexed="64"/>
      </patternFill>
    </fill>
    <fill>
      <patternFill patternType="solid">
        <fgColor indexed="31"/>
      </patternFill>
    </fill>
    <fill>
      <patternFill patternType="solid">
        <fgColor indexed="45"/>
        <bgColor indexed="64"/>
      </patternFill>
    </fill>
    <fill>
      <patternFill patternType="solid">
        <fgColor indexed="45"/>
      </patternFill>
    </fill>
    <fill>
      <patternFill patternType="solid">
        <fgColor indexed="42"/>
        <bgColor indexed="64"/>
      </patternFill>
    </fill>
    <fill>
      <patternFill patternType="solid">
        <fgColor indexed="42"/>
      </patternFill>
    </fill>
    <fill>
      <patternFill patternType="solid">
        <fgColor indexed="46"/>
        <bgColor indexed="64"/>
      </patternFill>
    </fill>
    <fill>
      <patternFill patternType="solid">
        <fgColor indexed="46"/>
      </patternFill>
    </fill>
    <fill>
      <patternFill patternType="solid">
        <fgColor indexed="27"/>
        <bgColor indexed="64"/>
      </patternFill>
    </fill>
    <fill>
      <patternFill patternType="solid">
        <fgColor indexed="27"/>
      </patternFill>
    </fill>
    <fill>
      <patternFill patternType="solid">
        <fgColor indexed="47"/>
        <bgColor indexed="64"/>
      </patternFill>
    </fill>
    <fill>
      <patternFill patternType="solid">
        <fgColor indexed="47"/>
      </patternFill>
    </fill>
    <fill>
      <patternFill patternType="solid">
        <fgColor indexed="44"/>
        <bgColor indexed="64"/>
      </patternFill>
    </fill>
    <fill>
      <patternFill patternType="solid">
        <fgColor indexed="44"/>
      </patternFill>
    </fill>
    <fill>
      <patternFill patternType="solid">
        <fgColor indexed="29"/>
        <bgColor indexed="6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64"/>
      </patternFill>
    </fill>
    <fill>
      <patternFill patternType="solid">
        <fgColor indexed="30"/>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52"/>
        <bgColor indexed="64"/>
      </patternFill>
    </fill>
    <fill>
      <patternFill patternType="solid">
        <fgColor indexed="52"/>
      </patternFill>
    </fill>
    <fill>
      <patternFill patternType="solid">
        <fgColor indexed="62"/>
        <bgColor indexed="64"/>
      </patternFill>
    </fill>
    <fill>
      <patternFill patternType="solid">
        <fgColor indexed="62"/>
      </patternFill>
    </fill>
    <fill>
      <patternFill patternType="solid">
        <fgColor indexed="10"/>
        <bgColor indexed="64"/>
      </patternFill>
    </fill>
    <fill>
      <patternFill patternType="solid">
        <fgColor indexed="10"/>
      </patternFill>
    </fill>
    <fill>
      <patternFill patternType="solid">
        <fgColor indexed="57"/>
        <bgColor indexed="64"/>
      </patternFill>
    </fill>
    <fill>
      <patternFill patternType="solid">
        <fgColor indexed="57"/>
      </patternFill>
    </fill>
    <fill>
      <patternFill patternType="solid">
        <fgColor indexed="53"/>
        <bgColor indexed="64"/>
      </patternFill>
    </fill>
    <fill>
      <patternFill patternType="solid">
        <fgColor indexed="53"/>
      </patternFill>
    </fill>
    <fill>
      <patternFill patternType="solid">
        <fgColor indexed="22"/>
      </patternFill>
    </fill>
    <fill>
      <patternFill patternType="solid">
        <fgColor indexed="55"/>
        <bgColor indexed="64"/>
      </patternFill>
    </fill>
    <fill>
      <patternFill patternType="solid">
        <fgColor indexed="55"/>
      </patternFill>
    </fill>
    <fill>
      <patternFill patternType="solid">
        <fgColor indexed="26"/>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gray125">
        <fgColor indexed="35"/>
      </patternFill>
    </fill>
    <fill>
      <patternFill patternType="solid">
        <fgColor rgb="FFFFFFFF"/>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thin">
        <color indexed="64"/>
      </top>
      <bottom style="double">
        <color indexed="64"/>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2"/>
      </top>
      <bottom style="double">
        <color indexed="62"/>
      </bottom>
      <diagonal/>
    </border>
    <border>
      <left/>
      <right/>
      <top style="double">
        <color indexed="64"/>
      </top>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double">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medium">
        <color indexed="64"/>
      </right>
      <top/>
      <bottom style="medium">
        <color indexed="64"/>
      </bottom>
      <diagonal/>
    </border>
  </borders>
  <cellStyleXfs count="1424">
    <xf numFmtId="0" fontId="0" fillId="0" borderId="0"/>
    <xf numFmtId="43" fontId="8" fillId="0" borderId="0" applyFont="0" applyFill="0" applyBorder="0" applyAlignment="0" applyProtection="0"/>
    <xf numFmtId="0" fontId="7" fillId="0" borderId="0"/>
    <xf numFmtId="0" fontId="8" fillId="0" borderId="0"/>
    <xf numFmtId="0" fontId="7" fillId="0" borderId="0"/>
    <xf numFmtId="0" fontId="1" fillId="0" borderId="0"/>
    <xf numFmtId="0" fontId="10" fillId="0" borderId="0"/>
    <xf numFmtId="0" fontId="11" fillId="0" borderId="0"/>
    <xf numFmtId="0" fontId="13" fillId="0" borderId="0"/>
    <xf numFmtId="0" fontId="13" fillId="0" borderId="0"/>
    <xf numFmtId="0" fontId="9" fillId="0" borderId="0">
      <alignment vertical="center"/>
    </xf>
    <xf numFmtId="0" fontId="10" fillId="0" borderId="0"/>
    <xf numFmtId="43" fontId="8" fillId="0" borderId="0" applyFont="0" applyFill="0" applyBorder="0" applyAlignment="0" applyProtection="0"/>
    <xf numFmtId="0" fontId="14" fillId="0" borderId="0"/>
    <xf numFmtId="0" fontId="6" fillId="0" borderId="0"/>
    <xf numFmtId="43" fontId="8" fillId="0" borderId="0" applyFont="0" applyFill="0" applyBorder="0" applyAlignment="0" applyProtection="0"/>
    <xf numFmtId="43" fontId="9"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8" fillId="0" borderId="0" applyFont="0" applyFill="0" applyBorder="0" applyAlignment="0" applyProtection="0"/>
    <xf numFmtId="0" fontId="7" fillId="0" borderId="0"/>
    <xf numFmtId="0" fontId="8" fillId="0" borderId="0"/>
    <xf numFmtId="0" fontId="18" fillId="0" borderId="0"/>
    <xf numFmtId="0" fontId="7" fillId="0" borderId="0"/>
    <xf numFmtId="0" fontId="8" fillId="0" borderId="0"/>
    <xf numFmtId="0" fontId="17" fillId="0" borderId="0"/>
    <xf numFmtId="0" fontId="18" fillId="0" borderId="0"/>
    <xf numFmtId="0" fontId="10" fillId="0" borderId="0"/>
    <xf numFmtId="0" fontId="19" fillId="0" borderId="0"/>
    <xf numFmtId="0" fontId="13" fillId="0" borderId="0">
      <alignment vertical="top"/>
    </xf>
    <xf numFmtId="0" fontId="1" fillId="0" borderId="0"/>
    <xf numFmtId="0" fontId="20" fillId="0" borderId="0"/>
    <xf numFmtId="0" fontId="18" fillId="0" borderId="0"/>
    <xf numFmtId="0" fontId="10" fillId="0" borderId="0"/>
    <xf numFmtId="0" fontId="10" fillId="0" borderId="0"/>
    <xf numFmtId="0" fontId="21" fillId="0" borderId="0"/>
    <xf numFmtId="0" fontId="10" fillId="0" borderId="0"/>
    <xf numFmtId="0" fontId="9" fillId="0" borderId="0"/>
    <xf numFmtId="0" fontId="23" fillId="0" borderId="0"/>
    <xf numFmtId="0" fontId="1"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0"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10" fillId="0" borderId="0"/>
    <xf numFmtId="43" fontId="10" fillId="0" borderId="0" applyFont="0" applyFill="0" applyBorder="0" applyAlignment="0" applyProtection="0"/>
    <xf numFmtId="43" fontId="8" fillId="0" borderId="0" applyFont="0" applyFill="0" applyBorder="0" applyAlignment="0" applyProtection="0"/>
    <xf numFmtId="0" fontId="7" fillId="0" borderId="0"/>
    <xf numFmtId="0" fontId="10" fillId="0" borderId="0"/>
    <xf numFmtId="0" fontId="8" fillId="0" borderId="0"/>
    <xf numFmtId="0" fontId="25" fillId="0" borderId="0"/>
    <xf numFmtId="0" fontId="13" fillId="0" borderId="0"/>
    <xf numFmtId="0" fontId="28" fillId="0" borderId="0" applyNumberFormat="0" applyFill="0" applyBorder="0" applyAlignment="0" applyProtection="0">
      <alignment vertical="top"/>
      <protection locked="0"/>
    </xf>
    <xf numFmtId="0" fontId="8" fillId="0" borderId="0"/>
    <xf numFmtId="0" fontId="8" fillId="0" borderId="0"/>
    <xf numFmtId="43" fontId="8"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25" fillId="0" borderId="0"/>
    <xf numFmtId="0" fontId="25" fillId="0" borderId="0"/>
    <xf numFmtId="0" fontId="8" fillId="0" borderId="0"/>
    <xf numFmtId="0" fontId="8" fillId="0" borderId="0"/>
    <xf numFmtId="0" fontId="10" fillId="0" borderId="0" applyNumberFormat="0" applyFont="0" applyFill="0" applyBorder="0" applyAlignment="0" applyProtection="0">
      <alignment vertical="top"/>
    </xf>
    <xf numFmtId="0" fontId="1" fillId="0" borderId="0"/>
    <xf numFmtId="173" fontId="8" fillId="0" borderId="0" applyFont="0" applyFill="0" applyBorder="0" applyAlignment="0" applyProtection="0"/>
    <xf numFmtId="0" fontId="13" fillId="0" borderId="0">
      <alignment vertical="top"/>
    </xf>
    <xf numFmtId="174" fontId="13" fillId="0" borderId="0" applyFont="0" applyFill="0" applyBorder="0" applyAlignment="0" applyProtection="0"/>
    <xf numFmtId="0" fontId="13" fillId="0" borderId="0">
      <alignment vertical="top"/>
    </xf>
    <xf numFmtId="0" fontId="9" fillId="0" borderId="0"/>
    <xf numFmtId="0" fontId="10" fillId="0" borderId="0"/>
    <xf numFmtId="0" fontId="10" fillId="0" borderId="0"/>
    <xf numFmtId="0" fontId="38" fillId="0" borderId="0" applyNumberFormat="0" applyFill="0" applyBorder="0" applyAlignment="0" applyProtection="0"/>
    <xf numFmtId="0" fontId="13" fillId="0" borderId="0"/>
    <xf numFmtId="0" fontId="18" fillId="0" borderId="0"/>
    <xf numFmtId="0" fontId="8" fillId="0" borderId="0"/>
    <xf numFmtId="0" fontId="1" fillId="0" borderId="0"/>
    <xf numFmtId="0" fontId="10" fillId="0" borderId="0"/>
    <xf numFmtId="0" fontId="43" fillId="0" borderId="0"/>
    <xf numFmtId="0" fontId="43" fillId="0" borderId="0"/>
    <xf numFmtId="0" fontId="8" fillId="0" borderId="0"/>
    <xf numFmtId="0" fontId="44" fillId="0" borderId="0"/>
    <xf numFmtId="0" fontId="10" fillId="0" borderId="0"/>
    <xf numFmtId="0" fontId="45" fillId="0" borderId="0"/>
    <xf numFmtId="0" fontId="10" fillId="0" borderId="0"/>
    <xf numFmtId="0" fontId="8" fillId="0" borderId="0"/>
    <xf numFmtId="0" fontId="24" fillId="0" borderId="0"/>
    <xf numFmtId="43" fontId="8" fillId="0" borderId="0" applyFont="0" applyFill="0" applyBorder="0" applyAlignment="0" applyProtection="0"/>
    <xf numFmtId="0" fontId="18" fillId="0" borderId="0"/>
    <xf numFmtId="0" fontId="9"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7" fontId="46" fillId="0" borderId="13">
      <alignment horizontal="center"/>
      <protection hidden="1"/>
    </xf>
    <xf numFmtId="178" fontId="9" fillId="0" borderId="0" applyFont="0" applyFill="0" applyBorder="0" applyAlignment="0" applyProtection="0"/>
    <xf numFmtId="0" fontId="9" fillId="0" borderId="0" applyFont="0" applyFill="0" applyBorder="0" applyAlignment="0" applyProtection="0"/>
    <xf numFmtId="179" fontId="9" fillId="0" borderId="0" applyFont="0" applyFill="0" applyBorder="0" applyAlignment="0" applyProtection="0"/>
    <xf numFmtId="40" fontId="9" fillId="0" borderId="0" applyFont="0" applyFill="0" applyBorder="0" applyAlignment="0" applyProtection="0"/>
    <xf numFmtId="38" fontId="9" fillId="0" borderId="0" applyFont="0" applyFill="0" applyBorder="0" applyAlignment="0" applyProtection="0"/>
    <xf numFmtId="180" fontId="47" fillId="0" borderId="0" applyFont="0" applyFill="0" applyBorder="0" applyAlignment="0" applyProtection="0"/>
    <xf numFmtId="174" fontId="47" fillId="0" borderId="0" applyFont="0" applyFill="0" applyBorder="0" applyAlignment="0" applyProtection="0"/>
    <xf numFmtId="6" fontId="9" fillId="0" borderId="0" applyFont="0" applyFill="0" applyBorder="0" applyAlignment="0" applyProtection="0"/>
    <xf numFmtId="0" fontId="9" fillId="0" borderId="0">
      <alignment vertical="center"/>
    </xf>
    <xf numFmtId="0" fontId="5" fillId="0" borderId="1" applyNumberFormat="0" applyFill="0" applyProtection="0">
      <alignment vertical="center" wrapText="1"/>
    </xf>
    <xf numFmtId="0" fontId="10" fillId="0" borderId="0"/>
    <xf numFmtId="0" fontId="10" fillId="0" borderId="0"/>
    <xf numFmtId="0" fontId="48" fillId="9" borderId="0"/>
    <xf numFmtId="0" fontId="48" fillId="9" borderId="0"/>
    <xf numFmtId="9" fontId="49" fillId="0" borderId="0" applyFont="0" applyFill="0" applyBorder="0" applyAlignment="0" applyProtection="0"/>
    <xf numFmtId="0" fontId="50" fillId="9" borderId="0"/>
    <xf numFmtId="0" fontId="50" fillId="9" borderId="0"/>
    <xf numFmtId="0" fontId="51"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2"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2"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2" fillId="21"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20" borderId="0" applyNumberFormat="0" applyBorder="0" applyAlignment="0" applyProtection="0"/>
    <xf numFmtId="0" fontId="53" fillId="9" borderId="0"/>
    <xf numFmtId="0" fontId="53" fillId="9" borderId="0"/>
    <xf numFmtId="0" fontId="54" fillId="0" borderId="0">
      <alignment wrapText="1"/>
    </xf>
    <xf numFmtId="0" fontId="54" fillId="0" borderId="0">
      <alignment wrapText="1"/>
    </xf>
    <xf numFmtId="0" fontId="51"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1" fillId="6" borderId="0" applyNumberFormat="0" applyBorder="0" applyAlignment="0" applyProtection="0"/>
    <xf numFmtId="0" fontId="52" fillId="26" borderId="0" applyNumberFormat="0" applyBorder="0" applyAlignment="0" applyProtection="0"/>
    <xf numFmtId="0" fontId="51" fillId="16" borderId="0" applyNumberFormat="0" applyBorder="0" applyAlignment="0" applyProtection="0"/>
    <xf numFmtId="0" fontId="52" fillId="17" borderId="0" applyNumberFormat="0" applyBorder="0" applyAlignment="0" applyProtection="0"/>
    <xf numFmtId="0" fontId="51" fillId="22" borderId="0" applyNumberFormat="0" applyBorder="0" applyAlignment="0" applyProtection="0"/>
    <xf numFmtId="0" fontId="52" fillId="23" borderId="0" applyNumberFormat="0" applyBorder="0" applyAlignment="0" applyProtection="0"/>
    <xf numFmtId="0" fontId="51" fillId="5" borderId="0" applyNumberFormat="0" applyBorder="0" applyAlignment="0" applyProtection="0"/>
    <xf numFmtId="0" fontId="52" fillId="27"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8" fillId="6" borderId="0" applyNumberFormat="0" applyBorder="0" applyAlignment="0" applyProtection="0"/>
    <xf numFmtId="0" fontId="8" fillId="16" borderId="0" applyNumberFormat="0" applyBorder="0" applyAlignment="0" applyProtection="0"/>
    <xf numFmtId="0" fontId="8" fillId="22" borderId="0" applyNumberFormat="0" applyBorder="0" applyAlignment="0" applyProtection="0"/>
    <xf numFmtId="0" fontId="8" fillId="5" borderId="0" applyNumberFormat="0" applyBorder="0" applyAlignment="0" applyProtection="0"/>
    <xf numFmtId="0" fontId="9" fillId="0" borderId="12" applyNumberFormat="0" applyFont="0" applyBorder="0" applyAlignment="0">
      <alignment horizontal="center" vertical="center"/>
    </xf>
    <xf numFmtId="0" fontId="38" fillId="0" borderId="0"/>
    <xf numFmtId="0" fontId="38" fillId="0" borderId="0"/>
    <xf numFmtId="0" fontId="38" fillId="0" borderId="0"/>
    <xf numFmtId="0" fontId="38" fillId="0" borderId="0"/>
    <xf numFmtId="0" fontId="38" fillId="0" borderId="0"/>
    <xf numFmtId="0" fontId="55" fillId="28" borderId="0" applyNumberFormat="0" applyBorder="0" applyAlignment="0" applyProtection="0"/>
    <xf numFmtId="0" fontId="56" fillId="29"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5" fillId="6" borderId="0" applyNumberFormat="0" applyBorder="0" applyAlignment="0" applyProtection="0"/>
    <xf numFmtId="0" fontId="56" fillId="26" borderId="0" applyNumberFormat="0" applyBorder="0" applyAlignment="0" applyProtection="0"/>
    <xf numFmtId="0" fontId="55"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56" fillId="33" borderId="0" applyNumberFormat="0" applyBorder="0" applyAlignment="0" applyProtection="0"/>
    <xf numFmtId="0" fontId="55" fillId="34" borderId="0" applyNumberFormat="0" applyBorder="0" applyAlignment="0" applyProtection="0"/>
    <xf numFmtId="0" fontId="56" fillId="35" borderId="0" applyNumberFormat="0" applyBorder="0" applyAlignment="0" applyProtection="0"/>
    <xf numFmtId="0" fontId="57" fillId="28" borderId="0" applyNumberFormat="0" applyBorder="0" applyAlignment="0" applyProtection="0"/>
    <xf numFmtId="0" fontId="57" fillId="24" borderId="0" applyNumberFormat="0" applyBorder="0" applyAlignment="0" applyProtection="0"/>
    <xf numFmtId="0" fontId="57" fillId="6" borderId="0" applyNumberFormat="0" applyBorder="0" applyAlignment="0" applyProtection="0"/>
    <xf numFmtId="0" fontId="57" fillId="30" borderId="0" applyNumberFormat="0" applyBorder="0" applyAlignment="0" applyProtection="0"/>
    <xf numFmtId="0" fontId="57" fillId="32" borderId="0" applyNumberFormat="0" applyBorder="0" applyAlignment="0" applyProtection="0"/>
    <xf numFmtId="0" fontId="57" fillId="34" borderId="0" applyNumberFormat="0" applyBorder="0" applyAlignment="0" applyProtection="0"/>
    <xf numFmtId="0" fontId="58" fillId="0" borderId="0"/>
    <xf numFmtId="0" fontId="58" fillId="0" borderId="0"/>
    <xf numFmtId="0" fontId="55" fillId="36" borderId="0" applyNumberFormat="0" applyBorder="0" applyAlignment="0" applyProtection="0"/>
    <xf numFmtId="0" fontId="56" fillId="37" borderId="0" applyNumberFormat="0" applyBorder="0" applyAlignment="0" applyProtection="0"/>
    <xf numFmtId="0" fontId="55" fillId="38" borderId="0" applyNumberFormat="0" applyBorder="0" applyAlignment="0" applyProtection="0"/>
    <xf numFmtId="0" fontId="56" fillId="39" borderId="0" applyNumberFormat="0" applyBorder="0" applyAlignment="0" applyProtection="0"/>
    <xf numFmtId="0" fontId="55" fillId="40" borderId="0" applyNumberFormat="0" applyBorder="0" applyAlignment="0" applyProtection="0"/>
    <xf numFmtId="0" fontId="56" fillId="41" borderId="0" applyNumberFormat="0" applyBorder="0" applyAlignment="0" applyProtection="0"/>
    <xf numFmtId="0" fontId="55"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56" fillId="33" borderId="0" applyNumberFormat="0" applyBorder="0" applyAlignment="0" applyProtection="0"/>
    <xf numFmtId="0" fontId="55" fillId="42" borderId="0" applyNumberFormat="0" applyBorder="0" applyAlignment="0" applyProtection="0"/>
    <xf numFmtId="0" fontId="56" fillId="43" borderId="0" applyNumberFormat="0" applyBorder="0" applyAlignment="0" applyProtection="0"/>
    <xf numFmtId="181" fontId="59" fillId="0" borderId="0" applyFont="0" applyFill="0" applyBorder="0" applyAlignment="0" applyProtection="0"/>
    <xf numFmtId="0" fontId="9" fillId="0" borderId="0" applyFont="0" applyFill="0" applyBorder="0" applyAlignment="0" applyProtection="0"/>
    <xf numFmtId="182" fontId="13" fillId="0" borderId="0" applyFont="0" applyFill="0" applyBorder="0" applyAlignment="0" applyProtection="0"/>
    <xf numFmtId="183" fontId="59" fillId="0" borderId="0" applyFont="0" applyFill="0" applyBorder="0" applyAlignment="0" applyProtection="0"/>
    <xf numFmtId="0" fontId="9" fillId="0" borderId="0" applyFont="0" applyFill="0" applyBorder="0" applyAlignment="0" applyProtection="0"/>
    <xf numFmtId="184" fontId="13" fillId="0" borderId="0" applyFont="0" applyFill="0" applyBorder="0" applyAlignment="0" applyProtection="0"/>
    <xf numFmtId="185" fontId="59" fillId="0" borderId="0" applyFont="0" applyFill="0" applyBorder="0" applyAlignment="0" applyProtection="0"/>
    <xf numFmtId="0" fontId="9" fillId="0" borderId="0" applyFont="0" applyFill="0" applyBorder="0" applyAlignment="0" applyProtection="0"/>
    <xf numFmtId="185" fontId="49" fillId="0" borderId="0" applyFont="0" applyFill="0" applyBorder="0" applyAlignment="0" applyProtection="0"/>
    <xf numFmtId="186" fontId="59" fillId="0" borderId="0" applyFont="0" applyFill="0" applyBorder="0" applyAlignment="0" applyProtection="0"/>
    <xf numFmtId="0" fontId="9" fillId="0" borderId="0" applyFont="0" applyFill="0" applyBorder="0" applyAlignment="0" applyProtection="0"/>
    <xf numFmtId="186" fontId="49" fillId="0" borderId="0" applyFont="0" applyFill="0" applyBorder="0" applyAlignment="0" applyProtection="0"/>
    <xf numFmtId="0" fontId="60" fillId="12" borderId="0" applyNumberFormat="0" applyBorder="0" applyAlignment="0" applyProtection="0"/>
    <xf numFmtId="0" fontId="61" fillId="13" borderId="0" applyNumberFormat="0" applyBorder="0" applyAlignment="0" applyProtection="0"/>
    <xf numFmtId="0" fontId="62" fillId="0" borderId="0"/>
    <xf numFmtId="0" fontId="63" fillId="0" borderId="0"/>
    <xf numFmtId="0" fontId="62" fillId="0" borderId="0"/>
    <xf numFmtId="0" fontId="64" fillId="0" borderId="0"/>
    <xf numFmtId="5" fontId="13" fillId="0" borderId="0" applyFill="0" applyBorder="0" applyAlignment="0"/>
    <xf numFmtId="187" fontId="13" fillId="0" borderId="0" applyFill="0" applyBorder="0" applyAlignment="0"/>
    <xf numFmtId="0" fontId="65" fillId="9" borderId="14" applyNumberFormat="0" applyAlignment="0" applyProtection="0"/>
    <xf numFmtId="0" fontId="66" fillId="44" borderId="14" applyNumberFormat="0" applyAlignment="0" applyProtection="0"/>
    <xf numFmtId="0" fontId="67" fillId="0" borderId="0"/>
    <xf numFmtId="188" fontId="68" fillId="0" borderId="15" applyBorder="0"/>
    <xf numFmtId="188" fontId="69" fillId="0" borderId="6">
      <protection locked="0"/>
    </xf>
    <xf numFmtId="189" fontId="70" fillId="0" borderId="6"/>
    <xf numFmtId="0" fontId="71" fillId="45" borderId="16" applyNumberFormat="0" applyAlignment="0" applyProtection="0"/>
    <xf numFmtId="0" fontId="72" fillId="46" borderId="16" applyNumberFormat="0" applyAlignment="0" applyProtection="0"/>
    <xf numFmtId="4" fontId="73" fillId="0" borderId="0" applyAlignment="0"/>
    <xf numFmtId="0" fontId="10" fillId="0" borderId="0"/>
    <xf numFmtId="1" fontId="74" fillId="0" borderId="10" applyBorder="0"/>
    <xf numFmtId="0" fontId="75" fillId="0" borderId="0" applyNumberFormat="0" applyFill="0" applyBorder="0" applyAlignment="0" applyProtection="0"/>
    <xf numFmtId="41" fontId="18" fillId="0" borderId="0" applyFont="0" applyFill="0" applyBorder="0" applyAlignment="0" applyProtection="0"/>
    <xf numFmtId="41" fontId="10"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8" fillId="0" borderId="0" applyFont="0" applyFill="0" applyBorder="0" applyAlignment="0" applyProtection="0"/>
    <xf numFmtId="164" fontId="10" fillId="0" borderId="0" applyFont="0" applyFill="0" applyBorder="0" applyAlignment="0" applyProtection="0"/>
    <xf numFmtId="190" fontId="9"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9" fillId="0" borderId="0" applyFont="0" applyFill="0" applyBorder="0" applyAlignment="0" applyProtection="0"/>
    <xf numFmtId="165" fontId="8"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76"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172" fontId="10"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191" fontId="7" fillId="0" borderId="0"/>
    <xf numFmtId="3" fontId="9" fillId="0" borderId="0" applyFont="0" applyFill="0" applyBorder="0" applyAlignment="0" applyProtection="0"/>
    <xf numFmtId="192" fontId="77" fillId="0" borderId="0">
      <protection locked="0"/>
    </xf>
    <xf numFmtId="193" fontId="77" fillId="0" borderId="0">
      <protection locked="0"/>
    </xf>
    <xf numFmtId="194" fontId="78" fillId="0" borderId="7">
      <protection locked="0"/>
    </xf>
    <xf numFmtId="195" fontId="77" fillId="0" borderId="0">
      <protection locked="0"/>
    </xf>
    <xf numFmtId="196" fontId="77" fillId="0" borderId="0">
      <protection locked="0"/>
    </xf>
    <xf numFmtId="0" fontId="77" fillId="0" borderId="0" applyNumberFormat="0">
      <protection locked="0"/>
    </xf>
    <xf numFmtId="195" fontId="77" fillId="0" borderId="0">
      <protection locked="0"/>
    </xf>
    <xf numFmtId="188" fontId="79" fillId="0" borderId="13"/>
    <xf numFmtId="197" fontId="79" fillId="0" borderId="13"/>
    <xf numFmtId="2" fontId="37" fillId="0" borderId="17" applyFill="0" applyProtection="0">
      <alignment horizontal="center" vertical="center" wrapText="1"/>
    </xf>
    <xf numFmtId="44" fontId="7" fillId="0" borderId="0" applyFont="0" applyFill="0" applyBorder="0" applyAlignment="0" applyProtection="0"/>
    <xf numFmtId="198" fontId="9" fillId="0" borderId="0" applyFont="0" applyFill="0" applyBorder="0" applyAlignment="0" applyProtection="0"/>
    <xf numFmtId="199" fontId="10" fillId="0" borderId="0"/>
    <xf numFmtId="188" fontId="46" fillId="0" borderId="13">
      <alignment horizontal="center"/>
      <protection hidden="1"/>
    </xf>
    <xf numFmtId="200" fontId="80" fillId="0" borderId="13">
      <alignment horizontal="center"/>
      <protection hidden="1"/>
    </xf>
    <xf numFmtId="2" fontId="46" fillId="0" borderId="13">
      <alignment horizontal="center"/>
      <protection hidden="1"/>
    </xf>
    <xf numFmtId="170" fontId="13" fillId="0" borderId="18"/>
    <xf numFmtId="0" fontId="9" fillId="0" borderId="0" applyFont="0" applyFill="0" applyBorder="0" applyAlignment="0" applyProtection="0"/>
    <xf numFmtId="0" fontId="81" fillId="9" borderId="19" applyNumberFormat="0" applyAlignment="0" applyProtection="0"/>
    <xf numFmtId="0" fontId="82" fillId="20" borderId="14" applyNumberFormat="0" applyAlignment="0" applyProtection="0"/>
    <xf numFmtId="0" fontId="83" fillId="0" borderId="20" applyNumberFormat="0" applyFill="0" applyAlignment="0" applyProtection="0"/>
    <xf numFmtId="0" fontId="84" fillId="0" borderId="21" applyNumberFormat="0" applyFill="0" applyAlignment="0" applyProtection="0"/>
    <xf numFmtId="0" fontId="85" fillId="0" borderId="22" applyNumberFormat="0" applyFill="0" applyAlignment="0" applyProtection="0"/>
    <xf numFmtId="0" fontId="85" fillId="0" borderId="0" applyNumberFormat="0" applyFill="0" applyBorder="0" applyAlignment="0" applyProtection="0"/>
    <xf numFmtId="201" fontId="10" fillId="0" borderId="0" applyFont="0" applyFill="0" applyBorder="0" applyAlignment="0" applyProtection="0"/>
    <xf numFmtId="202" fontId="10" fillId="0" borderId="0" applyFont="0" applyFill="0" applyBorder="0" applyAlignment="0" applyProtection="0"/>
    <xf numFmtId="203" fontId="10" fillId="0" borderId="0"/>
    <xf numFmtId="3" fontId="9" fillId="0" borderId="0" applyFont="0" applyBorder="0" applyAlignment="0"/>
    <xf numFmtId="3" fontId="13" fillId="0" borderId="0" applyFont="0" applyBorder="0" applyAlignment="0"/>
    <xf numFmtId="204" fontId="9" fillId="0" borderId="0" applyFont="0" applyFill="0" applyBorder="0" applyAlignment="0" applyProtection="0"/>
    <xf numFmtId="204" fontId="9" fillId="0" borderId="0" applyFont="0" applyFill="0" applyBorder="0" applyAlignment="0" applyProtection="0"/>
    <xf numFmtId="0" fontId="43" fillId="0" borderId="0"/>
    <xf numFmtId="0" fontId="86" fillId="0" borderId="0" applyNumberFormat="0" applyFill="0" applyBorder="0" applyAlignment="0" applyProtection="0"/>
    <xf numFmtId="0" fontId="87" fillId="0" borderId="0" applyNumberFormat="0" applyFill="0" applyBorder="0" applyAlignment="0" applyProtection="0"/>
    <xf numFmtId="3" fontId="9" fillId="0" borderId="0" applyFont="0" applyBorder="0" applyAlignment="0"/>
    <xf numFmtId="3" fontId="13" fillId="0" borderId="0" applyFont="0" applyBorder="0" applyAlignment="0"/>
    <xf numFmtId="2" fontId="9" fillId="0" borderId="0" applyFont="0" applyFill="0" applyBorder="0" applyAlignment="0" applyProtection="0"/>
    <xf numFmtId="0" fontId="9" fillId="47" borderId="23" applyNumberFormat="0" applyFont="0" applyAlignment="0" applyProtection="0"/>
    <xf numFmtId="0" fontId="88" fillId="14" borderId="0" applyNumberFormat="0" applyBorder="0" applyAlignment="0" applyProtection="0"/>
    <xf numFmtId="0" fontId="89" fillId="15" borderId="0" applyNumberFormat="0" applyBorder="0" applyAlignment="0" applyProtection="0"/>
    <xf numFmtId="0" fontId="90" fillId="9" borderId="0" applyNumberFormat="0" applyBorder="0" applyAlignment="0" applyProtection="0"/>
    <xf numFmtId="0" fontId="9" fillId="0" borderId="0" applyNumberFormat="0" applyFont="0" applyBorder="0" applyAlignment="0">
      <alignment horizontal="left" vertical="center"/>
    </xf>
    <xf numFmtId="0" fontId="21" fillId="0" borderId="0">
      <alignment vertical="justify"/>
    </xf>
    <xf numFmtId="0" fontId="91" fillId="0" borderId="0">
      <alignment horizontal="left"/>
    </xf>
    <xf numFmtId="0" fontId="92" fillId="0" borderId="24" applyNumberFormat="0" applyAlignment="0" applyProtection="0">
      <alignment horizontal="left" vertical="center"/>
    </xf>
    <xf numFmtId="0" fontId="92" fillId="0" borderId="5">
      <alignment horizontal="left" vertical="center"/>
    </xf>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20"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5" fillId="0" borderId="21" applyNumberFormat="0" applyFill="0" applyAlignment="0" applyProtection="0"/>
    <xf numFmtId="0" fontId="96" fillId="0" borderId="22" applyNumberFormat="0" applyFill="0" applyAlignment="0" applyProtection="0"/>
    <xf numFmtId="0" fontId="97" fillId="0" borderId="22"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3" fillId="0" borderId="0" applyProtection="0"/>
    <xf numFmtId="0" fontId="92" fillId="0" borderId="0" applyProtection="0"/>
    <xf numFmtId="0" fontId="98" fillId="0" borderId="0" applyNumberFormat="0" applyFill="0" applyBorder="0" applyAlignment="0" applyProtection="0">
      <alignment vertical="top"/>
      <protection locked="0"/>
    </xf>
    <xf numFmtId="0" fontId="90" fillId="47" borderId="1" applyNumberFormat="0" applyBorder="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99" fillId="20"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99" fillId="20"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82" fillId="21" borderId="14" applyNumberFormat="0" applyAlignment="0" applyProtection="0"/>
    <xf numFmtId="0" fontId="99" fillId="20" borderId="14" applyNumberFormat="0" applyAlignment="0" applyProtection="0"/>
    <xf numFmtId="0" fontId="82" fillId="21" borderId="14" applyNumberFormat="0" applyAlignment="0" applyProtection="0"/>
    <xf numFmtId="0" fontId="82" fillId="21" borderId="14" applyNumberFormat="0" applyAlignment="0" applyProtection="0"/>
    <xf numFmtId="0" fontId="100" fillId="21" borderId="14" applyNumberFormat="0" applyAlignment="0" applyProtection="0"/>
    <xf numFmtId="0" fontId="100" fillId="21" borderId="14" applyNumberFormat="0" applyAlignment="0" applyProtection="0"/>
    <xf numFmtId="0" fontId="99" fillId="20" borderId="14" applyNumberFormat="0" applyAlignment="0" applyProtection="0"/>
    <xf numFmtId="0" fontId="99" fillId="20" borderId="14" applyNumberFormat="0" applyAlignment="0" applyProtection="0"/>
    <xf numFmtId="0" fontId="99" fillId="20" borderId="14" applyNumberFormat="0" applyAlignment="0" applyProtection="0"/>
    <xf numFmtId="0" fontId="99" fillId="20" borderId="14" applyNumberFormat="0" applyAlignment="0" applyProtection="0"/>
    <xf numFmtId="0" fontId="82" fillId="21" borderId="14" applyNumberFormat="0" applyAlignment="0" applyProtection="0"/>
    <xf numFmtId="0" fontId="101" fillId="45" borderId="16" applyNumberFormat="0" applyAlignment="0" applyProtection="0"/>
    <xf numFmtId="0" fontId="10" fillId="0" borderId="0"/>
    <xf numFmtId="0" fontId="102" fillId="0" borderId="0"/>
    <xf numFmtId="0" fontId="103" fillId="0" borderId="25" applyNumberFormat="0" applyFill="0" applyAlignment="0" applyProtection="0"/>
    <xf numFmtId="0" fontId="104" fillId="0" borderId="25" applyNumberFormat="0" applyFill="0" applyAlignment="0" applyProtection="0"/>
    <xf numFmtId="188" fontId="9" fillId="0" borderId="15" applyFont="0"/>
    <xf numFmtId="3" fontId="10" fillId="0" borderId="26"/>
    <xf numFmtId="38" fontId="9" fillId="0" borderId="0" applyFont="0" applyFill="0" applyBorder="0" applyAlignment="0" applyProtection="0"/>
    <xf numFmtId="40" fontId="9" fillId="0" borderId="0" applyFont="0" applyFill="0" applyBorder="0" applyAlignment="0" applyProtection="0"/>
    <xf numFmtId="0" fontId="105" fillId="0" borderId="27"/>
    <xf numFmtId="167" fontId="21" fillId="0" borderId="28"/>
    <xf numFmtId="205" fontId="9" fillId="0" borderId="0" applyFont="0" applyFill="0" applyBorder="0" applyAlignment="0" applyProtection="0"/>
    <xf numFmtId="206" fontId="9" fillId="0" borderId="0" applyFont="0" applyFill="0" applyBorder="0" applyAlignment="0" applyProtection="0"/>
    <xf numFmtId="207" fontId="9" fillId="0" borderId="0" applyFont="0" applyFill="0" applyBorder="0" applyAlignment="0" applyProtection="0"/>
    <xf numFmtId="208" fontId="9" fillId="0" borderId="0" applyFont="0" applyFill="0" applyBorder="0" applyAlignment="0" applyProtection="0"/>
    <xf numFmtId="0" fontId="9" fillId="0" borderId="0" applyNumberFormat="0" applyFont="0" applyFill="0" applyAlignment="0"/>
    <xf numFmtId="0" fontId="79" fillId="0" borderId="0">
      <alignment horizontal="justify" vertical="top"/>
    </xf>
    <xf numFmtId="0" fontId="106" fillId="48" borderId="0" applyNumberFormat="0" applyBorder="0" applyAlignment="0" applyProtection="0"/>
    <xf numFmtId="0" fontId="107" fillId="49" borderId="0" applyNumberFormat="0" applyBorder="0" applyAlignment="0" applyProtection="0"/>
    <xf numFmtId="0" fontId="7" fillId="0" borderId="0"/>
    <xf numFmtId="0" fontId="57" fillId="36" borderId="0" applyNumberFormat="0" applyBorder="0" applyAlignment="0" applyProtection="0"/>
    <xf numFmtId="0" fontId="57" fillId="38" borderId="0" applyNumberFormat="0" applyBorder="0" applyAlignment="0" applyProtection="0"/>
    <xf numFmtId="0" fontId="57" fillId="40" borderId="0" applyNumberFormat="0" applyBorder="0" applyAlignment="0" applyProtection="0"/>
    <xf numFmtId="0" fontId="57" fillId="30" borderId="0" applyNumberFormat="0" applyBorder="0" applyAlignment="0" applyProtection="0"/>
    <xf numFmtId="0" fontId="57" fillId="32" borderId="0" applyNumberFormat="0" applyBorder="0" applyAlignment="0" applyProtection="0"/>
    <xf numFmtId="0" fontId="57" fillId="42" borderId="0" applyNumberFormat="0" applyBorder="0" applyAlignment="0" applyProtection="0"/>
    <xf numFmtId="0" fontId="13" fillId="0" borderId="0">
      <alignment horizontal="left"/>
    </xf>
    <xf numFmtId="0" fontId="13" fillId="0" borderId="0">
      <alignment horizontal="left"/>
    </xf>
    <xf numFmtId="37" fontId="108" fillId="0" borderId="0"/>
    <xf numFmtId="0" fontId="9" fillId="0" borderId="1" applyNumberFormat="0" applyFont="0" applyFill="0" applyBorder="0" applyAlignment="0">
      <alignment horizontal="center"/>
    </xf>
    <xf numFmtId="209" fontId="102" fillId="0" borderId="0"/>
    <xf numFmtId="209" fontId="102" fillId="0" borderId="0"/>
    <xf numFmtId="0" fontId="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0" fillId="0" borderId="0"/>
    <xf numFmtId="0" fontId="10" fillId="0" borderId="0"/>
    <xf numFmtId="0" fontId="7" fillId="0" borderId="0"/>
    <xf numFmtId="0" fontId="10" fillId="0" borderId="0"/>
    <xf numFmtId="0" fontId="8" fillId="0" borderId="0"/>
    <xf numFmtId="0" fontId="10" fillId="0" borderId="0"/>
    <xf numFmtId="0" fontId="18" fillId="0" borderId="0"/>
    <xf numFmtId="0" fontId="10" fillId="0" borderId="0"/>
    <xf numFmtId="0" fontId="18" fillId="0" borderId="0"/>
    <xf numFmtId="0" fontId="18" fillId="0" borderId="0"/>
    <xf numFmtId="0" fontId="10" fillId="0" borderId="0"/>
    <xf numFmtId="0" fontId="10" fillId="0" borderId="0"/>
    <xf numFmtId="0" fontId="18" fillId="0" borderId="0"/>
    <xf numFmtId="0" fontId="18" fillId="0" borderId="0"/>
    <xf numFmtId="0" fontId="7"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24" fillId="0" borderId="0"/>
    <xf numFmtId="0" fontId="8" fillId="0" borderId="0"/>
    <xf numFmtId="0" fontId="18" fillId="0" borderId="0"/>
    <xf numFmtId="0" fontId="18" fillId="0" borderId="0"/>
    <xf numFmtId="0" fontId="10" fillId="0" borderId="0"/>
    <xf numFmtId="0" fontId="18" fillId="0" borderId="0"/>
    <xf numFmtId="0" fontId="18" fillId="0" borderId="0"/>
    <xf numFmtId="0" fontId="10" fillId="0" borderId="0"/>
    <xf numFmtId="0" fontId="18" fillId="0" borderId="0"/>
    <xf numFmtId="0" fontId="7" fillId="0" borderId="0"/>
    <xf numFmtId="0" fontId="18" fillId="0" borderId="0"/>
    <xf numFmtId="0" fontId="18" fillId="0" borderId="0"/>
    <xf numFmtId="0" fontId="10" fillId="0" borderId="0"/>
    <xf numFmtId="0" fontId="18" fillId="0" borderId="0"/>
    <xf numFmtId="0" fontId="18" fillId="0" borderId="0"/>
    <xf numFmtId="0" fontId="18" fillId="0" borderId="0"/>
    <xf numFmtId="0" fontId="24"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10" fillId="0" borderId="0"/>
    <xf numFmtId="0" fontId="18" fillId="0" borderId="0"/>
    <xf numFmtId="0" fontId="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 fillId="0" borderId="0"/>
    <xf numFmtId="0" fontId="18" fillId="0" borderId="0"/>
    <xf numFmtId="0" fontId="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 fillId="0" borderId="0"/>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9" fillId="0" borderId="0"/>
    <xf numFmtId="0" fontId="24" fillId="0" borderId="0"/>
    <xf numFmtId="0" fontId="11" fillId="0" borderId="0"/>
    <xf numFmtId="0" fontId="9" fillId="0" borderId="0">
      <alignment vertical="center"/>
    </xf>
    <xf numFmtId="0" fontId="24" fillId="0" borderId="0"/>
    <xf numFmtId="0" fontId="24" fillId="0" borderId="0"/>
    <xf numFmtId="0" fontId="10" fillId="0" borderId="0"/>
    <xf numFmtId="0" fontId="10" fillId="0" borderId="0"/>
    <xf numFmtId="0" fontId="1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8" fillId="0" borderId="0"/>
    <xf numFmtId="0" fontId="8" fillId="0" borderId="0"/>
    <xf numFmtId="0" fontId="17" fillId="0" borderId="0"/>
    <xf numFmtId="0" fontId="17" fillId="0" borderId="0"/>
    <xf numFmtId="0" fontId="10" fillId="0" borderId="0"/>
    <xf numFmtId="0" fontId="10" fillId="0" borderId="0"/>
    <xf numFmtId="0" fontId="76" fillId="0" borderId="0"/>
    <xf numFmtId="0" fontId="10" fillId="0" borderId="0"/>
    <xf numFmtId="0" fontId="10" fillId="0" borderId="0"/>
    <xf numFmtId="0" fontId="10" fillId="0" borderId="0"/>
    <xf numFmtId="0" fontId="17" fillId="0" borderId="0"/>
    <xf numFmtId="0" fontId="18" fillId="0" borderId="0"/>
    <xf numFmtId="0" fontId="8" fillId="0" borderId="0"/>
    <xf numFmtId="0" fontId="42" fillId="0" borderId="0"/>
    <xf numFmtId="0" fontId="18" fillId="0" borderId="0"/>
    <xf numFmtId="0" fontId="8" fillId="0" borderId="0"/>
    <xf numFmtId="0" fontId="18" fillId="0" borderId="0"/>
    <xf numFmtId="0" fontId="18" fillId="0" borderId="0"/>
    <xf numFmtId="0" fontId="8" fillId="0" borderId="0"/>
    <xf numFmtId="0" fontId="18" fillId="0" borderId="0"/>
    <xf numFmtId="0" fontId="18" fillId="0" borderId="0"/>
    <xf numFmtId="0" fontId="8" fillId="0" borderId="0"/>
    <xf numFmtId="0" fontId="18" fillId="0" borderId="0"/>
    <xf numFmtId="0" fontId="18" fillId="0" borderId="0"/>
    <xf numFmtId="0" fontId="8" fillId="0" borderId="0"/>
    <xf numFmtId="0" fontId="18" fillId="0" borderId="0"/>
    <xf numFmtId="0" fontId="18" fillId="0" borderId="0"/>
    <xf numFmtId="0" fontId="8" fillId="0" borderId="0"/>
    <xf numFmtId="0" fontId="18" fillId="0" borderId="0"/>
    <xf numFmtId="0" fontId="18" fillId="0" borderId="0"/>
    <xf numFmtId="0" fontId="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 fillId="0" borderId="0"/>
    <xf numFmtId="0" fontId="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8" fillId="0" borderId="0"/>
    <xf numFmtId="0" fontId="7" fillId="0" borderId="0"/>
    <xf numFmtId="0" fontId="18" fillId="0" borderId="0"/>
    <xf numFmtId="0" fontId="18" fillId="0" borderId="0"/>
    <xf numFmtId="0" fontId="8" fillId="0" borderId="0"/>
    <xf numFmtId="0" fontId="18" fillId="0" borderId="0"/>
    <xf numFmtId="0" fontId="8" fillId="0" borderId="0"/>
    <xf numFmtId="0" fontId="10" fillId="0" borderId="0"/>
    <xf numFmtId="0" fontId="18" fillId="0" borderId="0"/>
    <xf numFmtId="0" fontId="8" fillId="0" borderId="0"/>
    <xf numFmtId="0" fontId="18" fillId="0" borderId="0"/>
    <xf numFmtId="0" fontId="18" fillId="0" borderId="0"/>
    <xf numFmtId="0" fontId="8" fillId="0" borderId="0"/>
    <xf numFmtId="0" fontId="18" fillId="0" borderId="0"/>
    <xf numFmtId="0" fontId="8" fillId="0" borderId="0"/>
    <xf numFmtId="0" fontId="7" fillId="0" borderId="0"/>
    <xf numFmtId="0" fontId="18" fillId="0" borderId="0"/>
    <xf numFmtId="0" fontId="18" fillId="0" borderId="0"/>
    <xf numFmtId="0" fontId="8" fillId="0" borderId="0"/>
    <xf numFmtId="0" fontId="18" fillId="0" borderId="0"/>
    <xf numFmtId="0" fontId="8" fillId="0" borderId="0"/>
    <xf numFmtId="0" fontId="7" fillId="0" borderId="0"/>
    <xf numFmtId="0" fontId="18" fillId="0" borderId="0"/>
    <xf numFmtId="0" fontId="18" fillId="0" borderId="0"/>
    <xf numFmtId="0" fontId="8" fillId="0" borderId="0"/>
    <xf numFmtId="0" fontId="18" fillId="0" borderId="0"/>
    <xf numFmtId="0" fontId="18" fillId="0" borderId="0"/>
    <xf numFmtId="0" fontId="8" fillId="0" borderId="0"/>
    <xf numFmtId="0" fontId="8" fillId="0" borderId="0"/>
    <xf numFmtId="0" fontId="8" fillId="0" borderId="0"/>
    <xf numFmtId="0" fontId="13" fillId="0" borderId="0"/>
    <xf numFmtId="0" fontId="8" fillId="0" borderId="0"/>
    <xf numFmtId="0" fontId="9" fillId="0" borderId="0"/>
    <xf numFmtId="0" fontId="21" fillId="0" borderId="0"/>
    <xf numFmtId="0" fontId="10" fillId="0" borderId="0"/>
    <xf numFmtId="0" fontId="8" fillId="0" borderId="0"/>
    <xf numFmtId="0" fontId="18" fillId="0" borderId="0"/>
    <xf numFmtId="0" fontId="8" fillId="0" borderId="0"/>
    <xf numFmtId="0" fontId="7" fillId="0" borderId="0"/>
    <xf numFmtId="0" fontId="18" fillId="0" borderId="0"/>
    <xf numFmtId="0" fontId="1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xf numFmtId="0" fontId="1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17" fillId="0" borderId="0"/>
    <xf numFmtId="0" fontId="8" fillId="0" borderId="0"/>
    <xf numFmtId="0" fontId="17" fillId="0" borderId="0"/>
    <xf numFmtId="0" fontId="8" fillId="0" borderId="0"/>
    <xf numFmtId="0" fontId="17" fillId="0" borderId="0"/>
    <xf numFmtId="0" fontId="8" fillId="0" borderId="0"/>
    <xf numFmtId="0" fontId="17" fillId="0" borderId="0"/>
    <xf numFmtId="0" fontId="8" fillId="0" borderId="0"/>
    <xf numFmtId="0" fontId="10" fillId="0" borderId="0"/>
    <xf numFmtId="0" fontId="17" fillId="0" borderId="0"/>
    <xf numFmtId="0" fontId="11" fillId="0" borderId="0"/>
    <xf numFmtId="0" fontId="11"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18" fillId="0" borderId="0"/>
    <xf numFmtId="0" fontId="7" fillId="0" borderId="0"/>
    <xf numFmtId="0" fontId="8"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9" fillId="47" borderId="23" applyNumberFormat="0" applyFont="0" applyAlignment="0" applyProtection="0"/>
    <xf numFmtId="0" fontId="8" fillId="50" borderId="23" applyNumberFormat="0" applyFont="0" applyAlignment="0" applyProtection="0"/>
    <xf numFmtId="0" fontId="8" fillId="50" borderId="23" applyNumberFormat="0" applyFont="0" applyAlignment="0" applyProtection="0"/>
    <xf numFmtId="0" fontId="10" fillId="50" borderId="23" applyNumberFormat="0" applyFont="0" applyAlignment="0" applyProtection="0"/>
    <xf numFmtId="0" fontId="110" fillId="0" borderId="25" applyNumberFormat="0" applyFill="0" applyAlignment="0" applyProtection="0"/>
    <xf numFmtId="174" fontId="9" fillId="0" borderId="0" applyFont="0" applyFill="0" applyBorder="0" applyAlignment="0" applyProtection="0"/>
    <xf numFmtId="180" fontId="9" fillId="0" borderId="0" applyFont="0" applyFill="0" applyBorder="0" applyAlignment="0" applyProtection="0"/>
    <xf numFmtId="0" fontId="11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pplyFont="0" applyFill="0" applyBorder="0" applyAlignment="0" applyProtection="0"/>
    <xf numFmtId="0" fontId="7" fillId="0" borderId="0"/>
    <xf numFmtId="0" fontId="112" fillId="9" borderId="19" applyNumberFormat="0" applyAlignment="0" applyProtection="0"/>
    <xf numFmtId="0" fontId="113" fillId="44" borderId="19" applyNumberFormat="0" applyAlignment="0" applyProtection="0"/>
    <xf numFmtId="10" fontId="9" fillId="0" borderId="0" applyFont="0" applyFill="0" applyBorder="0" applyAlignment="0" applyProtection="0"/>
    <xf numFmtId="0" fontId="7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4" fillId="0" borderId="0" applyNumberFormat="0" applyFill="0" applyBorder="0" applyAlignment="0" applyProtection="0">
      <alignment vertical="top"/>
      <protection locked="0"/>
    </xf>
    <xf numFmtId="0" fontId="115" fillId="0" borderId="0" applyNumberFormat="0" applyFill="0" applyBorder="0" applyAlignment="0" applyProtection="0"/>
    <xf numFmtId="0" fontId="38" fillId="0" borderId="0" applyNumberFormat="0" applyFill="0" applyBorder="0" applyAlignment="0" applyProtection="0"/>
    <xf numFmtId="0" fontId="116" fillId="0" borderId="0"/>
    <xf numFmtId="0" fontId="105" fillId="0" borderId="0"/>
    <xf numFmtId="210" fontId="21" fillId="0" borderId="4">
      <alignment horizontal="right" vertical="center"/>
    </xf>
    <xf numFmtId="211" fontId="111" fillId="0" borderId="4">
      <alignment horizontal="right" vertical="center"/>
    </xf>
    <xf numFmtId="211" fontId="111" fillId="0" borderId="4">
      <alignment horizontal="right" vertical="center"/>
    </xf>
    <xf numFmtId="211" fontId="111" fillId="0" borderId="4">
      <alignment horizontal="right" vertical="center"/>
    </xf>
    <xf numFmtId="211" fontId="111" fillId="0" borderId="4">
      <alignment horizontal="right" vertical="center"/>
    </xf>
    <xf numFmtId="211" fontId="111" fillId="0" borderId="4">
      <alignment horizontal="right" vertical="center"/>
    </xf>
    <xf numFmtId="211" fontId="111" fillId="0" borderId="4">
      <alignment horizontal="right" vertical="center"/>
    </xf>
    <xf numFmtId="211" fontId="111" fillId="0" borderId="4">
      <alignment horizontal="right" vertical="center"/>
    </xf>
    <xf numFmtId="211" fontId="111" fillId="0" borderId="4">
      <alignment horizontal="right" vertical="center"/>
    </xf>
    <xf numFmtId="211" fontId="111" fillId="0" borderId="4">
      <alignment horizontal="right" vertical="center"/>
    </xf>
    <xf numFmtId="210" fontId="21" fillId="0" borderId="4">
      <alignment horizontal="right" vertical="center"/>
    </xf>
    <xf numFmtId="210" fontId="21" fillId="0" borderId="4">
      <alignment horizontal="right" vertical="center"/>
    </xf>
    <xf numFmtId="210" fontId="21" fillId="0" borderId="4">
      <alignment horizontal="right" vertical="center"/>
    </xf>
    <xf numFmtId="210" fontId="21" fillId="0" borderId="4">
      <alignment horizontal="right" vertical="center"/>
    </xf>
    <xf numFmtId="211" fontId="111" fillId="0" borderId="4">
      <alignment horizontal="right" vertical="center"/>
    </xf>
    <xf numFmtId="211" fontId="111" fillId="0" borderId="4">
      <alignment horizontal="right" vertical="center"/>
    </xf>
    <xf numFmtId="211" fontId="111" fillId="0" borderId="4">
      <alignment horizontal="right" vertical="center"/>
    </xf>
    <xf numFmtId="211" fontId="111" fillId="0" borderId="4">
      <alignment horizontal="right" vertical="center"/>
    </xf>
    <xf numFmtId="211" fontId="111" fillId="0" borderId="4">
      <alignment horizontal="right" vertical="center"/>
    </xf>
    <xf numFmtId="212" fontId="117" fillId="0" borderId="4">
      <alignment horizontal="right" vertical="center"/>
    </xf>
    <xf numFmtId="212" fontId="117" fillId="0" borderId="4">
      <alignment horizontal="right" vertical="center"/>
    </xf>
    <xf numFmtId="211" fontId="111" fillId="0" borderId="4">
      <alignment horizontal="right" vertical="center"/>
    </xf>
    <xf numFmtId="212" fontId="117" fillId="0" borderId="4">
      <alignment horizontal="right" vertical="center"/>
    </xf>
    <xf numFmtId="212" fontId="117" fillId="0" borderId="4">
      <alignment horizontal="right" vertical="center"/>
    </xf>
    <xf numFmtId="210" fontId="21" fillId="0" borderId="4">
      <alignment horizontal="right" vertical="center"/>
    </xf>
    <xf numFmtId="210" fontId="21" fillId="0" borderId="4">
      <alignment horizontal="right" vertical="center"/>
    </xf>
    <xf numFmtId="210" fontId="21" fillId="0" borderId="4">
      <alignment horizontal="right" vertical="center"/>
    </xf>
    <xf numFmtId="211" fontId="111" fillId="0" borderId="4">
      <alignment horizontal="right" vertical="center"/>
    </xf>
    <xf numFmtId="210" fontId="21" fillId="0" borderId="4">
      <alignment horizontal="right" vertical="center"/>
    </xf>
    <xf numFmtId="210" fontId="21" fillId="0" borderId="4">
      <alignment horizontal="right" vertical="center"/>
    </xf>
    <xf numFmtId="210" fontId="21" fillId="0" borderId="4">
      <alignment horizontal="right" vertical="center"/>
    </xf>
    <xf numFmtId="210" fontId="21" fillId="0" borderId="4">
      <alignment horizontal="right" vertical="center"/>
    </xf>
    <xf numFmtId="211" fontId="111" fillId="0" borderId="4">
      <alignment horizontal="right" vertical="center"/>
    </xf>
    <xf numFmtId="211" fontId="111" fillId="0" borderId="4">
      <alignment horizontal="right" vertical="center"/>
    </xf>
    <xf numFmtId="210" fontId="21" fillId="0" borderId="4">
      <alignment horizontal="right" vertical="center"/>
    </xf>
    <xf numFmtId="210" fontId="21" fillId="0" borderId="4">
      <alignment horizontal="right" vertical="center"/>
    </xf>
    <xf numFmtId="210" fontId="21" fillId="0" borderId="4">
      <alignment horizontal="right" vertical="center"/>
    </xf>
    <xf numFmtId="211" fontId="111" fillId="0" borderId="4">
      <alignment horizontal="right" vertical="center"/>
    </xf>
    <xf numFmtId="210" fontId="21" fillId="0" borderId="4">
      <alignment horizontal="right" vertical="center"/>
    </xf>
    <xf numFmtId="211" fontId="111" fillId="0" borderId="4">
      <alignment horizontal="right" vertical="center"/>
    </xf>
    <xf numFmtId="210" fontId="21" fillId="0" borderId="4">
      <alignment horizontal="right" vertical="center"/>
    </xf>
    <xf numFmtId="210" fontId="21" fillId="0" borderId="4">
      <alignment horizontal="right" vertical="center"/>
    </xf>
    <xf numFmtId="210" fontId="21" fillId="0" borderId="4">
      <alignment horizontal="right" vertical="center"/>
    </xf>
    <xf numFmtId="210" fontId="21" fillId="0" borderId="4">
      <alignment horizontal="right" vertical="center"/>
    </xf>
    <xf numFmtId="210" fontId="21" fillId="0" borderId="4">
      <alignment horizontal="right" vertical="center"/>
    </xf>
    <xf numFmtId="210" fontId="21" fillId="0" borderId="4">
      <alignment horizontal="right" vertical="center"/>
    </xf>
    <xf numFmtId="212" fontId="117" fillId="0" borderId="4">
      <alignment horizontal="right" vertical="center"/>
    </xf>
    <xf numFmtId="212" fontId="117" fillId="0" borderId="4">
      <alignment horizontal="right" vertical="center"/>
    </xf>
    <xf numFmtId="210" fontId="21" fillId="0" borderId="4">
      <alignment horizontal="right" vertical="center"/>
    </xf>
    <xf numFmtId="211" fontId="111" fillId="0" borderId="4">
      <alignment horizontal="right" vertical="center"/>
    </xf>
    <xf numFmtId="211" fontId="111" fillId="0" borderId="4">
      <alignment horizontal="right" vertical="center"/>
    </xf>
    <xf numFmtId="210" fontId="21" fillId="0" borderId="4">
      <alignment horizontal="right" vertical="center"/>
    </xf>
    <xf numFmtId="211" fontId="111" fillId="0" borderId="4">
      <alignment horizontal="right" vertical="center"/>
    </xf>
    <xf numFmtId="210" fontId="21" fillId="0" borderId="4">
      <alignment horizontal="right" vertical="center"/>
    </xf>
    <xf numFmtId="188" fontId="79" fillId="0" borderId="13">
      <protection hidden="1"/>
    </xf>
    <xf numFmtId="213" fontId="21" fillId="0" borderId="4">
      <alignment horizontal="center"/>
    </xf>
    <xf numFmtId="0" fontId="111" fillId="0" borderId="0" applyNumberFormat="0" applyFill="0" applyBorder="0" applyAlignment="0" applyProtection="0"/>
    <xf numFmtId="0" fontId="10" fillId="0" borderId="0" applyNumberFormat="0" applyFill="0" applyBorder="0" applyAlignment="0" applyProtection="0"/>
    <xf numFmtId="0" fontId="118" fillId="0" borderId="0" applyNumberFormat="0" applyFill="0" applyBorder="0" applyAlignment="0" applyProtection="0"/>
    <xf numFmtId="0" fontId="119" fillId="9" borderId="14" applyNumberFormat="0" applyAlignment="0" applyProtection="0"/>
    <xf numFmtId="0" fontId="118" fillId="0" borderId="0" applyNumberFormat="0" applyFill="0" applyBorder="0" applyAlignment="0" applyProtection="0"/>
    <xf numFmtId="0" fontId="120" fillId="0" borderId="0" applyNumberFormat="0" applyFill="0" applyBorder="0" applyAlignment="0" applyProtection="0"/>
    <xf numFmtId="0" fontId="121" fillId="0" borderId="29" applyNumberFormat="0" applyFill="0" applyAlignment="0" applyProtection="0"/>
    <xf numFmtId="0" fontId="122" fillId="14" borderId="0" applyNumberFormat="0" applyBorder="0" applyAlignment="0" applyProtection="0"/>
    <xf numFmtId="0" fontId="9" fillId="0" borderId="30" applyNumberFormat="0" applyFont="0" applyFill="0" applyAlignment="0" applyProtection="0"/>
    <xf numFmtId="0" fontId="10" fillId="0" borderId="30" applyNumberFormat="0" applyFont="0" applyFill="0" applyAlignment="0" applyProtection="0"/>
    <xf numFmtId="0" fontId="10" fillId="0" borderId="30" applyNumberFormat="0" applyFont="0" applyFill="0" applyAlignment="0" applyProtection="0"/>
    <xf numFmtId="0" fontId="10" fillId="0" borderId="30" applyNumberFormat="0" applyFont="0" applyFill="0" applyAlignment="0" applyProtection="0"/>
    <xf numFmtId="0" fontId="10" fillId="0" borderId="30" applyNumberFormat="0" applyFont="0" applyFill="0" applyAlignment="0" applyProtection="0"/>
    <xf numFmtId="0" fontId="10" fillId="0" borderId="30" applyNumberFormat="0" applyFont="0" applyFill="0" applyAlignment="0" applyProtection="0"/>
    <xf numFmtId="0" fontId="10" fillId="0" borderId="30" applyNumberFormat="0" applyFont="0" applyFill="0" applyAlignment="0" applyProtection="0"/>
    <xf numFmtId="0" fontId="123" fillId="0" borderId="29" applyNumberFormat="0" applyFill="0" applyAlignment="0" applyProtection="0"/>
    <xf numFmtId="0" fontId="124" fillId="48" borderId="0" applyNumberFormat="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92" fillId="0" borderId="26">
      <alignment horizontal="center"/>
    </xf>
    <xf numFmtId="214" fontId="21" fillId="0" borderId="0"/>
    <xf numFmtId="215" fontId="21" fillId="0" borderId="1"/>
    <xf numFmtId="0" fontId="127" fillId="51" borderId="1">
      <alignment horizontal="left" vertical="center"/>
    </xf>
    <xf numFmtId="5" fontId="128" fillId="0" borderId="9">
      <alignment horizontal="left" vertical="top"/>
    </xf>
    <xf numFmtId="5" fontId="38" fillId="0" borderId="3">
      <alignment horizontal="left" vertical="top"/>
    </xf>
    <xf numFmtId="5" fontId="38" fillId="0" borderId="3">
      <alignment horizontal="left" vertical="top"/>
    </xf>
    <xf numFmtId="0" fontId="129" fillId="0" borderId="3">
      <alignment horizontal="left" vertical="center"/>
    </xf>
    <xf numFmtId="216" fontId="10" fillId="0" borderId="0" applyFont="0" applyFill="0" applyBorder="0" applyAlignment="0" applyProtection="0"/>
    <xf numFmtId="217" fontId="10" fillId="0" borderId="0" applyFon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12" borderId="0" applyNumberFormat="0" applyBorder="0" applyAlignment="0" applyProtection="0"/>
    <xf numFmtId="0" fontId="133" fillId="0" borderId="0" applyNumberForma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vertical="center"/>
    </xf>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9" fontId="9" fillId="0" borderId="0" applyFont="0" applyFill="0" applyBorder="0" applyAlignment="0" applyProtection="0"/>
    <xf numFmtId="0" fontId="134" fillId="0" borderId="0"/>
    <xf numFmtId="0" fontId="135" fillId="0" borderId="0" applyFont="0" applyFill="0" applyBorder="0" applyAlignment="0" applyProtection="0"/>
    <xf numFmtId="0" fontId="135" fillId="0" borderId="0" applyFont="0" applyFill="0" applyBorder="0" applyAlignment="0" applyProtection="0"/>
    <xf numFmtId="218" fontId="9" fillId="0" borderId="0" applyFont="0" applyFill="0" applyBorder="0" applyAlignment="0" applyProtection="0"/>
    <xf numFmtId="219" fontId="9" fillId="0" borderId="0" applyFont="0" applyFill="0" applyBorder="0" applyAlignment="0" applyProtection="0"/>
    <xf numFmtId="0" fontId="136" fillId="0" borderId="0"/>
    <xf numFmtId="0" fontId="40" fillId="0" borderId="0"/>
    <xf numFmtId="180" fontId="9" fillId="0" borderId="0" applyFont="0" applyFill="0" applyBorder="0" applyAlignment="0" applyProtection="0"/>
    <xf numFmtId="174" fontId="9" fillId="0" borderId="0" applyFont="0" applyFill="0" applyBorder="0" applyAlignment="0" applyProtection="0"/>
    <xf numFmtId="220" fontId="9" fillId="0" borderId="0" applyFont="0" applyFill="0" applyBorder="0" applyAlignment="0" applyProtection="0"/>
    <xf numFmtId="6" fontId="9" fillId="0" borderId="0" applyFont="0" applyFill="0" applyBorder="0" applyAlignment="0" applyProtection="0"/>
    <xf numFmtId="221" fontId="9" fillId="0" borderId="0" applyFont="0" applyFill="0" applyBorder="0" applyAlignment="0" applyProtection="0"/>
    <xf numFmtId="43" fontId="1" fillId="0" borderId="0" applyFont="0" applyFill="0" applyBorder="0" applyAlignment="0" applyProtection="0"/>
    <xf numFmtId="0" fontId="7" fillId="0" borderId="0"/>
    <xf numFmtId="0" fontId="11" fillId="0" borderId="0"/>
    <xf numFmtId="43" fontId="7" fillId="0" borderId="0" applyFont="0" applyFill="0" applyBorder="0" applyAlignment="0" applyProtection="0"/>
    <xf numFmtId="0" fontId="1" fillId="0" borderId="0"/>
    <xf numFmtId="43" fontId="8" fillId="0" borderId="0" applyFont="0" applyFill="0" applyBorder="0" applyAlignment="0" applyProtection="0"/>
    <xf numFmtId="0" fontId="1" fillId="0" borderId="0"/>
    <xf numFmtId="0" fontId="20" fillId="0" borderId="0"/>
    <xf numFmtId="0" fontId="10" fillId="0" borderId="0"/>
    <xf numFmtId="0" fontId="13" fillId="0" borderId="0"/>
    <xf numFmtId="0" fontId="8" fillId="0" borderId="0"/>
    <xf numFmtId="0" fontId="24" fillId="0" borderId="0"/>
    <xf numFmtId="0" fontId="24" fillId="0" borderId="0"/>
    <xf numFmtId="0" fontId="1" fillId="0" borderId="0"/>
    <xf numFmtId="0" fontId="21" fillId="0" borderId="0"/>
    <xf numFmtId="0" fontId="17" fillId="0" borderId="0"/>
    <xf numFmtId="0" fontId="8" fillId="0" borderId="0"/>
    <xf numFmtId="0" fontId="21"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2" fontId="10" fillId="0" borderId="0" applyFont="0" applyFill="0" applyBorder="0" applyAlignment="0" applyProtection="0"/>
    <xf numFmtId="0" fontId="1" fillId="0" borderId="0"/>
    <xf numFmtId="0" fontId="10" fillId="0" borderId="0"/>
    <xf numFmtId="43" fontId="40" fillId="0" borderId="0" applyFont="0" applyFill="0" applyBorder="0" applyAlignment="0" applyProtection="0"/>
    <xf numFmtId="0" fontId="24" fillId="0" borderId="0"/>
    <xf numFmtId="0" fontId="10" fillId="0" borderId="0"/>
    <xf numFmtId="0" fontId="37" fillId="0" borderId="0"/>
    <xf numFmtId="0" fontId="8" fillId="0" borderId="0"/>
    <xf numFmtId="0" fontId="10" fillId="0" borderId="0"/>
    <xf numFmtId="0" fontId="10" fillId="0" borderId="0"/>
    <xf numFmtId="0" fontId="10" fillId="0" borderId="0"/>
  </cellStyleXfs>
  <cellXfs count="1555">
    <xf numFmtId="0" fontId="0" fillId="0" borderId="0" xfId="0"/>
    <xf numFmtId="0" fontId="9" fillId="0" borderId="1" xfId="0" applyFont="1" applyFill="1" applyBorder="1" applyAlignment="1">
      <alignment horizontal="justify" vertical="center" wrapText="1"/>
    </xf>
    <xf numFmtId="0" fontId="9" fillId="0" borderId="1" xfId="0" applyNumberFormat="1" applyFont="1" applyFill="1" applyBorder="1" applyAlignment="1">
      <alignment vertical="center" wrapText="1"/>
    </xf>
    <xf numFmtId="2" fontId="9" fillId="0" borderId="1" xfId="0" applyNumberFormat="1" applyFont="1" applyFill="1" applyBorder="1" applyAlignment="1">
      <alignment horizontal="center" vertical="center" wrapText="1"/>
    </xf>
    <xf numFmtId="167"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9" fillId="0" borderId="1" xfId="98" applyFont="1" applyFill="1" applyBorder="1" applyAlignment="1">
      <alignment horizontal="center" vertical="center" wrapText="1"/>
    </xf>
    <xf numFmtId="2" fontId="9" fillId="0" borderId="1" xfId="98" applyNumberFormat="1" applyFont="1" applyFill="1" applyBorder="1" applyAlignment="1">
      <alignment horizontal="center" vertical="center" wrapText="1"/>
    </xf>
    <xf numFmtId="0" fontId="9" fillId="0" borderId="1" xfId="98" applyFont="1" applyFill="1" applyBorder="1" applyAlignment="1">
      <alignment horizontal="left" vertical="center" wrapText="1"/>
    </xf>
    <xf numFmtId="0" fontId="9" fillId="2" borderId="1" xfId="0" applyFont="1" applyFill="1" applyBorder="1" applyAlignment="1">
      <alignment vertical="center" wrapText="1"/>
    </xf>
    <xf numFmtId="0" fontId="9" fillId="0" borderId="1" xfId="0" applyFont="1" applyFill="1" applyBorder="1" applyAlignment="1">
      <alignment vertical="center" wrapText="1"/>
    </xf>
    <xf numFmtId="2" fontId="9" fillId="0" borderId="1" xfId="0" applyNumberFormat="1" applyFont="1" applyFill="1" applyBorder="1" applyAlignment="1">
      <alignment horizontal="left" vertical="center" wrapText="1"/>
    </xf>
    <xf numFmtId="2" fontId="9"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0" fillId="0" borderId="1" xfId="0" applyBorder="1"/>
    <xf numFmtId="0" fontId="15" fillId="0" borderId="1" xfId="0" applyFont="1" applyBorder="1" applyAlignment="1">
      <alignment wrapText="1"/>
    </xf>
    <xf numFmtId="0" fontId="15" fillId="0" borderId="1" xfId="0" applyFont="1" applyBorder="1"/>
    <xf numFmtId="43" fontId="15" fillId="0" borderId="1" xfId="0" applyNumberFormat="1" applyFont="1" applyBorder="1"/>
    <xf numFmtId="2" fontId="15" fillId="0" borderId="1" xfId="0" applyNumberFormat="1" applyFont="1" applyBorder="1"/>
    <xf numFmtId="4" fontId="15" fillId="0" borderId="1" xfId="0" applyNumberFormat="1" applyFont="1" applyBorder="1"/>
    <xf numFmtId="0" fontId="29" fillId="0" borderId="1" xfId="0" applyFont="1" applyBorder="1"/>
    <xf numFmtId="0" fontId="29" fillId="0" borderId="0" xfId="0" applyFont="1"/>
    <xf numFmtId="0" fontId="9" fillId="0"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0" xfId="0" applyNumberFormat="1" applyFont="1" applyFill="1" applyAlignment="1">
      <alignment horizontal="center" vertical="center"/>
    </xf>
    <xf numFmtId="0" fontId="9" fillId="0" borderId="0" xfId="0" applyNumberFormat="1" applyFont="1" applyFill="1"/>
    <xf numFmtId="0" fontId="9" fillId="0" borderId="0" xfId="0" applyNumberFormat="1" applyFont="1" applyFill="1" applyAlignment="1">
      <alignment horizontal="left" wrapText="1"/>
    </xf>
    <xf numFmtId="0" fontId="9" fillId="0" borderId="0" xfId="0" applyNumberFormat="1" applyFont="1" applyFill="1" applyAlignment="1">
      <alignment horizontal="justify" vertical="center"/>
    </xf>
    <xf numFmtId="0" fontId="5" fillId="0" borderId="0" xfId="0" applyNumberFormat="1" applyFont="1" applyFill="1"/>
    <xf numFmtId="0" fontId="0" fillId="0" borderId="0" xfId="0" applyAlignment="1">
      <alignment wrapText="1"/>
    </xf>
    <xf numFmtId="0" fontId="30" fillId="0" borderId="1" xfId="0" applyFont="1" applyBorder="1"/>
    <xf numFmtId="0" fontId="0" fillId="0" borderId="3" xfId="0" applyFill="1" applyBorder="1"/>
    <xf numFmtId="0" fontId="0" fillId="0" borderId="7" xfId="0" applyFill="1" applyBorder="1"/>
    <xf numFmtId="0" fontId="0" fillId="0" borderId="0" xfId="0" applyFill="1" applyBorder="1"/>
    <xf numFmtId="0" fontId="30" fillId="0" borderId="1" xfId="0" applyFont="1" applyBorder="1" applyAlignment="1">
      <alignment horizontal="center" wrapText="1"/>
    </xf>
    <xf numFmtId="0" fontId="5" fillId="3" borderId="1" xfId="0" applyNumberFormat="1" applyFont="1" applyFill="1" applyBorder="1" applyAlignment="1">
      <alignment horizontal="center" vertical="center"/>
    </xf>
    <xf numFmtId="0" fontId="9" fillId="3" borderId="1" xfId="0" applyNumberFormat="1" applyFont="1" applyFill="1" applyBorder="1" applyAlignment="1">
      <alignment horizontal="left" wrapText="1"/>
    </xf>
    <xf numFmtId="0" fontId="9" fillId="0" borderId="1" xfId="0" applyNumberFormat="1" applyFont="1" applyFill="1" applyBorder="1"/>
    <xf numFmtId="0" fontId="32" fillId="0" borderId="0" xfId="0" applyFont="1"/>
    <xf numFmtId="43" fontId="0" fillId="0" borderId="0" xfId="0" applyNumberFormat="1"/>
    <xf numFmtId="2" fontId="0" fillId="0" borderId="0" xfId="0" applyNumberFormat="1"/>
    <xf numFmtId="4" fontId="0" fillId="0" borderId="0" xfId="0" applyNumberFormat="1"/>
    <xf numFmtId="0" fontId="9" fillId="2" borderId="1" xfId="0" applyFont="1" applyFill="1" applyBorder="1" applyAlignment="1">
      <alignment horizontal="left" vertical="center" wrapText="1"/>
    </xf>
    <xf numFmtId="0" fontId="0" fillId="0" borderId="0" xfId="0" applyAlignment="1">
      <alignment wrapText="1"/>
    </xf>
    <xf numFmtId="0" fontId="0" fillId="0" borderId="3" xfId="0" applyBorder="1"/>
    <xf numFmtId="0" fontId="16" fillId="0" borderId="1" xfId="0" applyFont="1" applyBorder="1"/>
    <xf numFmtId="0" fontId="29" fillId="0" borderId="3" xfId="0" applyFont="1" applyFill="1" applyBorder="1"/>
    <xf numFmtId="0" fontId="0" fillId="0" borderId="1" xfId="0" applyBorder="1" applyAlignment="1">
      <alignment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170" fontId="2" fillId="0" borderId="1" xfId="0" applyNumberFormat="1" applyFont="1" applyBorder="1" applyAlignment="1">
      <alignment horizontal="center" vertical="center" wrapText="1"/>
    </xf>
    <xf numFmtId="0" fontId="15" fillId="0" borderId="1" xfId="0" applyFont="1" applyBorder="1" applyAlignment="1">
      <alignment horizontal="left" vertical="center" wrapText="1"/>
    </xf>
    <xf numFmtId="0" fontId="4" fillId="0" borderId="1" xfId="0" applyFont="1" applyBorder="1" applyAlignment="1">
      <alignment horizontal="center" vertical="center" wrapText="1"/>
    </xf>
    <xf numFmtId="0" fontId="0" fillId="0" borderId="0" xfId="0" applyBorder="1"/>
    <xf numFmtId="0" fontId="16" fillId="0" borderId="1" xfId="0" applyFont="1" applyBorder="1" applyAlignment="1">
      <alignment horizontal="center"/>
    </xf>
    <xf numFmtId="2" fontId="16" fillId="0" borderId="1" xfId="0" applyNumberFormat="1" applyFont="1" applyBorder="1" applyAlignment="1">
      <alignment horizontal="center"/>
    </xf>
    <xf numFmtId="0" fontId="15" fillId="0" borderId="1" xfId="0" applyFont="1" applyBorder="1" applyAlignment="1">
      <alignment horizontal="center" vertical="center"/>
    </xf>
    <xf numFmtId="2" fontId="15" fillId="0" borderId="1" xfId="0" applyNumberFormat="1" applyFont="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xf numFmtId="0" fontId="6" fillId="2" borderId="0" xfId="0" applyFont="1" applyFill="1" applyAlignment="1">
      <alignment vertical="center"/>
    </xf>
    <xf numFmtId="0" fontId="6" fillId="2" borderId="0" xfId="0" applyFont="1" applyFill="1" applyAlignment="1">
      <alignment vertical="center" wrapText="1"/>
    </xf>
    <xf numFmtId="0" fontId="9" fillId="0" borderId="0" xfId="0" applyFont="1" applyFill="1" applyAlignment="1">
      <alignment vertical="center"/>
    </xf>
    <xf numFmtId="0" fontId="9" fillId="0" borderId="0" xfId="0" applyFont="1" applyFill="1" applyAlignment="1">
      <alignment vertical="center" wrapText="1"/>
    </xf>
    <xf numFmtId="0" fontId="12" fillId="2" borderId="0" xfId="0" applyFont="1" applyFill="1" applyAlignment="1">
      <alignment wrapText="1"/>
    </xf>
    <xf numFmtId="0" fontId="9" fillId="2" borderId="0" xfId="0" applyFont="1" applyFill="1" applyAlignment="1">
      <alignment vertical="center" wrapText="1"/>
    </xf>
    <xf numFmtId="0" fontId="9" fillId="0" borderId="1" xfId="129" applyFont="1" applyFill="1" applyBorder="1" applyAlignment="1" applyProtection="1">
      <alignment horizontal="center" vertical="center" wrapText="1"/>
      <protection hidden="1"/>
    </xf>
    <xf numFmtId="168" fontId="9" fillId="0" borderId="1" xfId="129" applyNumberFormat="1" applyFont="1" applyFill="1" applyBorder="1" applyAlignment="1" applyProtection="1">
      <alignment horizontal="center" vertical="center" wrapText="1"/>
      <protection hidden="1"/>
    </xf>
    <xf numFmtId="0" fontId="9" fillId="0" borderId="1" xfId="26" applyFont="1" applyFill="1" applyBorder="1" applyAlignment="1">
      <alignment horizontal="center" vertical="center" wrapText="1"/>
    </xf>
    <xf numFmtId="0" fontId="9" fillId="0" borderId="1" xfId="129" applyFont="1" applyFill="1" applyBorder="1" applyAlignment="1" applyProtection="1">
      <alignment horizontal="left" vertical="center" wrapText="1"/>
      <protection hidden="1"/>
    </xf>
    <xf numFmtId="2" fontId="9" fillId="2" borderId="1" xfId="0" applyNumberFormat="1" applyFont="1" applyFill="1" applyBorder="1" applyAlignment="1">
      <alignment horizontal="center" vertical="center" wrapText="1"/>
    </xf>
    <xf numFmtId="0" fontId="9" fillId="0" borderId="0" xfId="3" applyFont="1" applyFill="1" applyAlignment="1">
      <alignment vertical="center"/>
    </xf>
    <xf numFmtId="0" fontId="9" fillId="2" borderId="1" xfId="0" applyFont="1" applyFill="1" applyBorder="1" applyAlignment="1">
      <alignment horizontal="center" vertical="center"/>
    </xf>
    <xf numFmtId="0" fontId="5" fillId="0" borderId="0" xfId="0" applyFont="1" applyFill="1" applyAlignment="1">
      <alignment wrapText="1"/>
    </xf>
    <xf numFmtId="0" fontId="9" fillId="0" borderId="0" xfId="26" applyFont="1" applyFill="1"/>
    <xf numFmtId="0" fontId="9" fillId="0" borderId="0" xfId="0" applyFont="1" applyFill="1" applyBorder="1" applyAlignment="1">
      <alignment vertical="center"/>
    </xf>
    <xf numFmtId="0" fontId="9" fillId="2" borderId="0" xfId="0" applyFont="1" applyFill="1" applyBorder="1" applyAlignment="1">
      <alignment wrapText="1"/>
    </xf>
    <xf numFmtId="0" fontId="9" fillId="2" borderId="0" xfId="0" applyFont="1" applyFill="1" applyAlignment="1">
      <alignment wrapText="1"/>
    </xf>
    <xf numFmtId="0" fontId="9" fillId="0" borderId="0" xfId="0" applyNumberFormat="1" applyFont="1"/>
    <xf numFmtId="0" fontId="9" fillId="3" borderId="0" xfId="0" applyNumberFormat="1" applyFont="1" applyFill="1"/>
    <xf numFmtId="0" fontId="9" fillId="0" borderId="1" xfId="0" applyFont="1" applyFill="1" applyBorder="1" applyAlignment="1">
      <alignment wrapText="1"/>
    </xf>
    <xf numFmtId="0" fontId="5" fillId="0" borderId="0" xfId="0" applyFont="1" applyFill="1" applyAlignment="1">
      <alignment vertical="center"/>
    </xf>
    <xf numFmtId="0" fontId="22" fillId="0" borderId="0" xfId="0" applyFont="1" applyFill="1"/>
    <xf numFmtId="0" fontId="22" fillId="0" borderId="0" xfId="0" applyFont="1" applyFill="1" applyBorder="1"/>
    <xf numFmtId="0" fontId="9" fillId="2" borderId="0" xfId="0" applyFont="1" applyFill="1" applyAlignment="1">
      <alignment horizontal="center" vertical="center"/>
    </xf>
    <xf numFmtId="0" fontId="9" fillId="0" borderId="1" xfId="0" applyFont="1" applyFill="1" applyBorder="1" applyAlignment="1">
      <alignment vertical="center"/>
    </xf>
    <xf numFmtId="0" fontId="9" fillId="2" borderId="1" xfId="0" applyFont="1" applyFill="1" applyBorder="1" applyAlignment="1">
      <alignment horizontal="center" vertical="center" wrapText="1"/>
    </xf>
    <xf numFmtId="0" fontId="9" fillId="2" borderId="0" xfId="0" applyFont="1" applyFill="1" applyBorder="1" applyAlignment="1">
      <alignment horizontal="center" vertical="center"/>
    </xf>
    <xf numFmtId="0" fontId="39" fillId="0" borderId="0" xfId="0" applyFont="1" applyAlignment="1">
      <alignment vertical="center" wrapText="1"/>
    </xf>
    <xf numFmtId="0" fontId="0" fillId="0" borderId="0" xfId="0" applyAlignment="1">
      <alignment wrapText="1"/>
    </xf>
    <xf numFmtId="0" fontId="4" fillId="0" borderId="1" xfId="0" applyFont="1" applyBorder="1" applyAlignment="1">
      <alignment horizontal="center" vertical="center" wrapText="1"/>
    </xf>
    <xf numFmtId="0" fontId="0" fillId="0" borderId="0" xfId="0" applyBorder="1" applyAlignment="1">
      <alignment wrapText="1"/>
    </xf>
    <xf numFmtId="0" fontId="35" fillId="0" borderId="0" xfId="0" applyFont="1" applyBorder="1" applyAlignment="1">
      <alignment wrapText="1"/>
    </xf>
    <xf numFmtId="2" fontId="5" fillId="3" borderId="1" xfId="0" applyNumberFormat="1" applyFont="1" applyFill="1" applyBorder="1" applyAlignment="1">
      <alignment horizontal="center" vertical="center"/>
    </xf>
    <xf numFmtId="2" fontId="2"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12" fillId="0" borderId="0" xfId="0" applyFont="1" applyFill="1" applyAlignment="1">
      <alignment wrapText="1"/>
    </xf>
    <xf numFmtId="0" fontId="9" fillId="2" borderId="1" xfId="0" applyFont="1" applyFill="1" applyBorder="1" applyAlignment="1">
      <alignment vertical="center"/>
    </xf>
    <xf numFmtId="0" fontId="9" fillId="2" borderId="1" xfId="0" applyFont="1" applyFill="1" applyBorder="1" applyAlignment="1">
      <alignment wrapText="1"/>
    </xf>
    <xf numFmtId="0" fontId="9" fillId="0" borderId="1" xfId="26"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justify" vertical="center"/>
    </xf>
    <xf numFmtId="0" fontId="5" fillId="0" borderId="1" xfId="0" applyFont="1" applyFill="1" applyBorder="1" applyAlignment="1">
      <alignment vertical="center"/>
    </xf>
    <xf numFmtId="0" fontId="33" fillId="0" borderId="0" xfId="0" applyFont="1" applyBorder="1" applyAlignment="1">
      <alignment horizontal="center" vertical="center" wrapText="1"/>
    </xf>
    <xf numFmtId="0" fontId="4" fillId="0" borderId="0" xfId="0" applyFont="1" applyBorder="1" applyAlignment="1">
      <alignment horizontal="center" vertical="center" wrapText="1"/>
    </xf>
    <xf numFmtId="2"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2" fontId="16"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0" fillId="0" borderId="0" xfId="0" applyBorder="1" applyAlignment="1">
      <alignment wrapText="1"/>
    </xf>
    <xf numFmtId="0" fontId="35" fillId="0" borderId="0" xfId="0" applyFont="1" applyBorder="1" applyAlignment="1">
      <alignment wrapText="1"/>
    </xf>
    <xf numFmtId="0" fontId="0" fillId="0" borderId="1" xfId="0" applyBorder="1" applyAlignment="1">
      <alignment horizontal="left" wrapText="1"/>
    </xf>
    <xf numFmtId="0" fontId="16" fillId="0" borderId="1" xfId="0" applyFont="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3" borderId="1" xfId="0" applyNumberFormat="1" applyFont="1" applyFill="1" applyBorder="1"/>
    <xf numFmtId="0" fontId="9" fillId="3" borderId="1" xfId="0" applyNumberFormat="1" applyFont="1" applyFill="1" applyBorder="1" applyAlignment="1">
      <alignment horizontal="justify" vertical="center"/>
    </xf>
    <xf numFmtId="0" fontId="9" fillId="0" borderId="1" xfId="0" applyFont="1" applyFill="1" applyBorder="1"/>
    <xf numFmtId="0" fontId="2" fillId="0" borderId="0" xfId="0" applyFont="1" applyFill="1" applyBorder="1" applyAlignment="1">
      <alignment horizontal="center" vertical="center" wrapText="1"/>
    </xf>
    <xf numFmtId="0" fontId="6" fillId="0" borderId="0" xfId="0" applyFont="1" applyFill="1" applyAlignment="1">
      <alignment vertical="center"/>
    </xf>
    <xf numFmtId="0" fontId="9" fillId="0" borderId="1" xfId="138" applyFont="1" applyFill="1" applyBorder="1" applyAlignment="1">
      <alignment vertical="center" wrapText="1"/>
    </xf>
    <xf numFmtId="0" fontId="9"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30" fillId="0" borderId="0" xfId="0" applyFont="1" applyBorder="1" applyAlignment="1">
      <alignment horizontal="center" vertical="center" wrapText="1"/>
    </xf>
    <xf numFmtId="0" fontId="0" fillId="0" borderId="0" xfId="0" applyBorder="1" applyAlignment="1">
      <alignment wrapText="1"/>
    </xf>
    <xf numFmtId="0" fontId="35" fillId="0" borderId="0" xfId="0" applyFont="1" applyBorder="1" applyAlignment="1">
      <alignment wrapText="1"/>
    </xf>
    <xf numFmtId="43" fontId="15" fillId="0" borderId="1" xfId="0" applyNumberFormat="1" applyFont="1" applyBorder="1" applyAlignment="1">
      <alignment horizontal="center" vertical="center"/>
    </xf>
    <xf numFmtId="4" fontId="15" fillId="0" borderId="1" xfId="0" applyNumberFormat="1" applyFont="1" applyBorder="1" applyAlignment="1">
      <alignment horizontal="center" vertical="center"/>
    </xf>
    <xf numFmtId="0" fontId="29" fillId="0" borderId="0" xfId="0" applyFont="1" applyBorder="1"/>
    <xf numFmtId="0" fontId="29" fillId="0" borderId="0" xfId="0" applyFont="1" applyBorder="1" applyAlignment="1">
      <alignment horizontal="left" wrapText="1"/>
    </xf>
    <xf numFmtId="2" fontId="29" fillId="0" borderId="0" xfId="0" applyNumberFormat="1" applyFont="1" applyBorder="1"/>
    <xf numFmtId="2" fontId="0" fillId="0" borderId="1" xfId="0" applyNumberFormat="1" applyBorder="1"/>
    <xf numFmtId="0" fontId="9" fillId="0" borderId="1" xfId="99" applyFont="1" applyFill="1" applyBorder="1" applyAlignment="1">
      <alignment vertical="center"/>
    </xf>
    <xf numFmtId="0" fontId="41" fillId="2" borderId="0" xfId="0" applyFont="1" applyFill="1" applyAlignment="1">
      <alignment vertical="center"/>
    </xf>
    <xf numFmtId="0" fontId="41" fillId="0" borderId="0" xfId="0" applyFont="1" applyFill="1" applyAlignment="1">
      <alignment vertical="center"/>
    </xf>
    <xf numFmtId="0" fontId="9" fillId="4" borderId="0" xfId="136" applyFont="1" applyFill="1" applyAlignment="1">
      <alignment vertical="center"/>
    </xf>
    <xf numFmtId="0" fontId="9" fillId="0" borderId="0" xfId="0" applyFont="1" applyFill="1" applyBorder="1" applyAlignment="1">
      <alignment vertical="center" wrapText="1"/>
    </xf>
    <xf numFmtId="0" fontId="9" fillId="0" borderId="0" xfId="0" applyNumberFormat="1" applyFont="1" applyAlignment="1">
      <alignment vertical="center"/>
    </xf>
    <xf numFmtId="0" fontId="9" fillId="0" borderId="0" xfId="0" applyNumberFormat="1" applyFont="1" applyFill="1" applyAlignment="1">
      <alignment vertical="center"/>
    </xf>
    <xf numFmtId="0" fontId="9" fillId="0" borderId="1" xfId="0" applyNumberFormat="1" applyFont="1" applyBorder="1" applyAlignment="1">
      <alignment vertical="center"/>
    </xf>
    <xf numFmtId="0" fontId="9" fillId="3" borderId="1" xfId="0" applyNumberFormat="1" applyFont="1" applyFill="1" applyBorder="1" applyAlignment="1">
      <alignment vertical="center"/>
    </xf>
    <xf numFmtId="0" fontId="5" fillId="0" borderId="1"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Border="1" applyAlignment="1">
      <alignment vertical="center" wrapText="1"/>
    </xf>
    <xf numFmtId="0" fontId="9" fillId="0" borderId="0" xfId="99" applyFont="1" applyFill="1" applyAlignment="1">
      <alignment vertical="center"/>
    </xf>
    <xf numFmtId="168" fontId="9" fillId="0" borderId="1" xfId="0" applyNumberFormat="1" applyFont="1" applyFill="1" applyBorder="1" applyAlignment="1">
      <alignment vertical="center"/>
    </xf>
    <xf numFmtId="0" fontId="5" fillId="0" borderId="1" xfId="0" applyNumberFormat="1" applyFont="1" applyFill="1" applyBorder="1" applyAlignment="1">
      <alignment vertical="center"/>
    </xf>
    <xf numFmtId="0" fontId="5" fillId="0" borderId="0" xfId="0" applyNumberFormat="1" applyFont="1" applyFill="1" applyAlignment="1">
      <alignment vertical="center"/>
    </xf>
    <xf numFmtId="0" fontId="9" fillId="0" borderId="1" xfId="0" applyNumberFormat="1" applyFont="1" applyFill="1" applyBorder="1" applyAlignment="1">
      <alignment vertical="center"/>
    </xf>
    <xf numFmtId="2" fontId="5" fillId="0" borderId="0" xfId="0" applyNumberFormat="1" applyFont="1" applyFill="1" applyAlignment="1">
      <alignment vertical="center"/>
    </xf>
    <xf numFmtId="2" fontId="9" fillId="0" borderId="0" xfId="0" applyNumberFormat="1" applyFont="1" applyFill="1" applyAlignment="1">
      <alignment vertical="center"/>
    </xf>
    <xf numFmtId="0" fontId="9" fillId="0" borderId="0" xfId="0" applyNumberFormat="1" applyFont="1" applyFill="1" applyAlignment="1">
      <alignment vertical="center" wrapText="1"/>
    </xf>
    <xf numFmtId="0" fontId="9" fillId="0" borderId="0" xfId="138" applyFont="1" applyFill="1" applyAlignment="1">
      <alignment vertical="center" wrapText="1"/>
    </xf>
    <xf numFmtId="0" fontId="5" fillId="0" borderId="8" xfId="0" applyFont="1" applyFill="1" applyBorder="1" applyAlignment="1">
      <alignment vertical="center"/>
    </xf>
    <xf numFmtId="0" fontId="5" fillId="0" borderId="6" xfId="0" applyFont="1" applyFill="1" applyBorder="1" applyAlignment="1">
      <alignment vertical="center"/>
    </xf>
    <xf numFmtId="0" fontId="9" fillId="0" borderId="2" xfId="0" applyFont="1" applyFill="1" applyBorder="1" applyAlignment="1">
      <alignment vertical="center" wrapText="1"/>
    </xf>
    <xf numFmtId="0" fontId="9" fillId="0" borderId="2" xfId="0" applyFont="1" applyFill="1" applyBorder="1" applyAlignment="1">
      <alignment vertical="center"/>
    </xf>
    <xf numFmtId="0" fontId="0" fillId="0" borderId="0" xfId="0" applyBorder="1" applyAlignment="1">
      <alignment horizontal="left" wrapText="1"/>
    </xf>
    <xf numFmtId="0" fontId="5" fillId="0" borderId="0" xfId="0" applyNumberFormat="1" applyFont="1" applyFill="1" applyAlignment="1">
      <alignment horizontal="center" vertical="center"/>
    </xf>
    <xf numFmtId="0" fontId="9" fillId="0" borderId="1" xfId="120" applyFont="1" applyFill="1" applyBorder="1" applyAlignment="1">
      <alignment vertical="center" wrapText="1"/>
    </xf>
    <xf numFmtId="0" fontId="9" fillId="0" borderId="0" xfId="120" applyFont="1" applyFill="1" applyAlignment="1">
      <alignment vertical="center" wrapText="1"/>
    </xf>
    <xf numFmtId="0" fontId="9" fillId="0" borderId="0" xfId="120" applyFont="1" applyFill="1" applyAlignment="1">
      <alignment vertical="center"/>
    </xf>
    <xf numFmtId="0" fontId="9" fillId="0" borderId="9" xfId="120" applyFont="1" applyFill="1" applyBorder="1" applyAlignment="1">
      <alignment vertical="center" wrapText="1"/>
    </xf>
    <xf numFmtId="0" fontId="9" fillId="2" borderId="1" xfId="0" applyNumberFormat="1" applyFont="1" applyFill="1" applyBorder="1" applyAlignment="1">
      <alignment horizontal="left" vertical="center" wrapText="1"/>
    </xf>
    <xf numFmtId="1" fontId="2" fillId="0" borderId="1" xfId="0" applyNumberFormat="1" applyFont="1" applyBorder="1" applyAlignment="1">
      <alignment horizontal="center" vertical="center" wrapText="1"/>
    </xf>
    <xf numFmtId="0" fontId="16" fillId="0" borderId="1" xfId="0" applyFont="1" applyBorder="1" applyAlignment="1">
      <alignment horizontal="center" vertical="center"/>
    </xf>
    <xf numFmtId="1" fontId="16" fillId="0" borderId="1" xfId="0" applyNumberFormat="1" applyFont="1" applyBorder="1" applyAlignment="1">
      <alignment horizontal="center" vertical="center"/>
    </xf>
    <xf numFmtId="0" fontId="29" fillId="0" borderId="0" xfId="0" applyFont="1" applyAlignment="1">
      <alignment vertical="center"/>
    </xf>
    <xf numFmtId="0" fontId="9" fillId="3" borderId="1" xfId="0" applyFont="1" applyFill="1" applyBorder="1" applyAlignment="1">
      <alignment horizontal="center" vertical="center" wrapText="1"/>
    </xf>
    <xf numFmtId="168" fontId="9" fillId="0"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9" fillId="0" borderId="0" xfId="0" applyNumberFormat="1" applyFont="1" applyFill="1" applyAlignment="1">
      <alignment horizontal="center" vertical="center" wrapText="1"/>
    </xf>
    <xf numFmtId="1" fontId="9" fillId="0" borderId="1" xfId="0" applyNumberFormat="1" applyFont="1" applyFill="1" applyBorder="1" applyAlignment="1">
      <alignment horizontal="center" vertical="center" wrapText="1"/>
    </xf>
    <xf numFmtId="0" fontId="5" fillId="0" borderId="0" xfId="124" applyFont="1" applyFill="1" applyAlignment="1">
      <alignment wrapText="1"/>
    </xf>
    <xf numFmtId="168" fontId="9" fillId="0" borderId="0" xfId="124" applyNumberFormat="1" applyFont="1" applyFill="1" applyBorder="1" applyAlignment="1">
      <alignment horizontal="left" vertical="center" wrapText="1"/>
    </xf>
    <xf numFmtId="0" fontId="9" fillId="0" borderId="0" xfId="124" applyFont="1" applyFill="1" applyBorder="1" applyAlignment="1">
      <alignment vertical="center"/>
    </xf>
    <xf numFmtId="0" fontId="9" fillId="0" borderId="0" xfId="124" applyFont="1" applyFill="1" applyBorder="1" applyAlignment="1"/>
    <xf numFmtId="0" fontId="9" fillId="0" borderId="0" xfId="124" applyFont="1" applyFill="1" applyBorder="1" applyAlignment="1">
      <alignment horizontal="center" vertical="center" wrapText="1"/>
    </xf>
    <xf numFmtId="0" fontId="9" fillId="0" borderId="0" xfId="124" applyFont="1" applyFill="1" applyBorder="1" applyAlignment="1">
      <alignment vertical="center" wrapText="1"/>
    </xf>
    <xf numFmtId="0" fontId="5" fillId="0" borderId="0" xfId="124" applyFont="1" applyFill="1" applyBorder="1" applyAlignment="1">
      <alignment horizontal="center" wrapText="1"/>
    </xf>
    <xf numFmtId="0" fontId="9" fillId="0" borderId="0" xfId="124" applyFont="1" applyFill="1" applyBorder="1" applyAlignment="1">
      <alignment wrapText="1"/>
    </xf>
    <xf numFmtId="0" fontId="5" fillId="0" borderId="0" xfId="124" applyFont="1" applyFill="1" applyBorder="1" applyAlignment="1">
      <alignment wrapText="1"/>
    </xf>
    <xf numFmtId="0" fontId="9" fillId="0" borderId="0" xfId="0" applyNumberFormat="1" applyFont="1" applyFill="1" applyAlignment="1">
      <alignment horizontal="lef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xf>
    <xf numFmtId="0" fontId="9" fillId="3" borderId="1" xfId="0" applyFont="1" applyFill="1" applyBorder="1" applyAlignment="1">
      <alignment horizontal="center" vertical="center"/>
    </xf>
    <xf numFmtId="0" fontId="5" fillId="3" borderId="1" xfId="3" applyFont="1" applyFill="1" applyBorder="1" applyAlignment="1">
      <alignment horizontal="center" vertical="center" wrapText="1"/>
    </xf>
    <xf numFmtId="0" fontId="5" fillId="3" borderId="1" xfId="3" applyNumberFormat="1" applyFont="1" applyFill="1" applyBorder="1" applyAlignment="1">
      <alignment vertical="center" wrapText="1"/>
    </xf>
    <xf numFmtId="49" fontId="5" fillId="3" borderId="1" xfId="3" applyNumberFormat="1" applyFont="1" applyFill="1" applyBorder="1" applyAlignment="1">
      <alignment horizontal="center" vertical="center"/>
    </xf>
    <xf numFmtId="0" fontId="5" fillId="3" borderId="1" xfId="3" applyFont="1" applyFill="1" applyBorder="1" applyAlignment="1">
      <alignment horizontal="center" vertical="center"/>
    </xf>
    <xf numFmtId="2" fontId="5" fillId="3" borderId="1" xfId="3" applyNumberFormat="1" applyFont="1" applyFill="1" applyBorder="1" applyAlignment="1">
      <alignment horizontal="center" vertical="center"/>
    </xf>
    <xf numFmtId="167" fontId="9" fillId="0" borderId="1" xfId="0" applyNumberFormat="1" applyFont="1" applyFill="1" applyBorder="1" applyAlignment="1">
      <alignment horizontal="center" vertical="center"/>
    </xf>
    <xf numFmtId="2" fontId="9" fillId="3" borderId="1" xfId="0" applyNumberFormat="1" applyFont="1" applyFill="1" applyBorder="1" applyAlignment="1">
      <alignment horizontal="center" vertical="center" wrapText="1"/>
    </xf>
    <xf numFmtId="2" fontId="9" fillId="3" borderId="1" xfId="0" applyNumberFormat="1" applyFont="1" applyFill="1" applyBorder="1" applyAlignment="1">
      <alignment horizontal="center" vertical="center"/>
    </xf>
    <xf numFmtId="0" fontId="9" fillId="2" borderId="1" xfId="105" applyFont="1" applyFill="1" applyBorder="1" applyAlignment="1">
      <alignment horizontal="center" vertical="center" wrapText="1"/>
    </xf>
    <xf numFmtId="2" fontId="9" fillId="2" borderId="1" xfId="105" applyNumberFormat="1" applyFont="1" applyFill="1" applyBorder="1" applyAlignment="1">
      <alignment horizontal="center" vertical="center" wrapText="1"/>
    </xf>
    <xf numFmtId="0" fontId="9" fillId="2" borderId="1" xfId="105" applyFont="1" applyFill="1" applyBorder="1" applyAlignment="1">
      <alignment horizontal="left" vertical="center" wrapText="1"/>
    </xf>
    <xf numFmtId="0" fontId="5" fillId="3" borderId="1" xfId="7" applyFont="1" applyFill="1" applyBorder="1" applyAlignment="1">
      <alignment horizontal="center" vertical="center" wrapText="1"/>
    </xf>
    <xf numFmtId="0" fontId="5" fillId="3" borderId="1" xfId="105" applyFont="1" applyFill="1" applyBorder="1" applyAlignment="1">
      <alignment horizontal="center" vertical="center" wrapText="1"/>
    </xf>
    <xf numFmtId="2" fontId="5" fillId="3" borderId="1" xfId="7" applyNumberFormat="1" applyFont="1" applyFill="1" applyBorder="1" applyAlignment="1">
      <alignment horizontal="center" vertical="center" wrapText="1"/>
    </xf>
    <xf numFmtId="0" fontId="5" fillId="3" borderId="1" xfId="27" applyFont="1" applyFill="1" applyBorder="1" applyAlignment="1">
      <alignment horizontal="center" vertical="center" wrapText="1"/>
    </xf>
    <xf numFmtId="2" fontId="5" fillId="3" borderId="1" xfId="105"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0" fillId="0" borderId="0" xfId="0" applyAlignment="1">
      <alignment wrapText="1"/>
    </xf>
    <xf numFmtId="0" fontId="0" fillId="0" borderId="0" xfId="0" applyBorder="1" applyAlignment="1">
      <alignment wrapText="1"/>
    </xf>
    <xf numFmtId="0" fontId="35" fillId="0" borderId="0" xfId="0" applyFont="1" applyBorder="1" applyAlignment="1">
      <alignment wrapText="1"/>
    </xf>
    <xf numFmtId="0" fontId="16" fillId="0" borderId="1" xfId="0" applyFont="1" applyBorder="1" applyAlignment="1">
      <alignment horizontal="center" vertical="center"/>
    </xf>
    <xf numFmtId="0" fontId="9" fillId="0" borderId="1" xfId="0" quotePrefix="1" applyFont="1" applyFill="1" applyBorder="1" applyAlignment="1">
      <alignment horizontal="left" vertical="center" wrapText="1"/>
    </xf>
    <xf numFmtId="0" fontId="36" fillId="0" borderId="0" xfId="0" applyNumberFormat="1" applyFont="1" applyFill="1" applyAlignment="1">
      <alignment horizontal="center" vertical="center"/>
    </xf>
    <xf numFmtId="0" fontId="22" fillId="3" borderId="1" xfId="0" applyFont="1" applyFill="1" applyBorder="1" applyAlignment="1">
      <alignment horizontal="center" vertical="center" wrapText="1"/>
    </xf>
    <xf numFmtId="2" fontId="22" fillId="3" borderId="1" xfId="1" applyNumberFormat="1" applyFont="1" applyFill="1" applyBorder="1" applyAlignment="1">
      <alignment horizontal="center" vertical="center"/>
    </xf>
    <xf numFmtId="170" fontId="22" fillId="3" borderId="1" xfId="0" applyNumberFormat="1" applyFont="1" applyFill="1" applyBorder="1" applyAlignment="1">
      <alignment horizontal="center" vertical="center" wrapText="1"/>
    </xf>
    <xf numFmtId="0" fontId="22" fillId="3" borderId="1" xfId="0" quotePrefix="1" applyFont="1" applyFill="1" applyBorder="1" applyAlignment="1">
      <alignment horizontal="justify" vertical="center" wrapText="1"/>
    </xf>
    <xf numFmtId="2"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5" fillId="3" borderId="1" xfId="0" applyFont="1" applyFill="1" applyBorder="1"/>
    <xf numFmtId="0" fontId="12" fillId="3" borderId="0" xfId="0" applyFont="1" applyFill="1" applyAlignment="1">
      <alignment wrapText="1"/>
    </xf>
    <xf numFmtId="4" fontId="9"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xf>
    <xf numFmtId="0" fontId="22" fillId="3" borderId="1" xfId="0" applyFont="1" applyFill="1" applyBorder="1"/>
    <xf numFmtId="0" fontId="0" fillId="0" borderId="0" xfId="0" applyAlignment="1">
      <alignment wrapText="1"/>
    </xf>
    <xf numFmtId="0" fontId="9" fillId="3" borderId="1" xfId="129" applyFont="1" applyFill="1" applyBorder="1" applyAlignment="1" applyProtection="1">
      <alignment horizontal="left" vertical="center" wrapText="1"/>
      <protection hidden="1"/>
    </xf>
    <xf numFmtId="0" fontId="9" fillId="4" borderId="1" xfId="0" applyNumberFormat="1" applyFont="1" applyFill="1" applyBorder="1" applyAlignment="1">
      <alignment horizontal="center" vertical="center" wrapText="1"/>
    </xf>
    <xf numFmtId="0" fontId="5" fillId="3" borderId="1" xfId="0" applyNumberFormat="1" applyFont="1" applyFill="1" applyBorder="1" applyAlignment="1">
      <alignment horizontal="justify" vertical="center"/>
    </xf>
    <xf numFmtId="0" fontId="5" fillId="3" borderId="1" xfId="99" applyFont="1" applyFill="1" applyBorder="1" applyAlignment="1">
      <alignment horizontal="center" vertical="center" wrapText="1"/>
    </xf>
    <xf numFmtId="0" fontId="5" fillId="3" borderId="1" xfId="136" applyFont="1" applyFill="1" applyBorder="1" applyAlignment="1">
      <alignment horizontal="center" vertical="center" wrapText="1"/>
    </xf>
    <xf numFmtId="0" fontId="5" fillId="3" borderId="1" xfId="136" applyFont="1" applyFill="1" applyBorder="1" applyAlignment="1">
      <alignment horizontal="left" vertical="center" wrapText="1"/>
    </xf>
    <xf numFmtId="2" fontId="5" fillId="3" borderId="1" xfId="136" applyNumberFormat="1" applyFont="1" applyFill="1" applyBorder="1" applyAlignment="1">
      <alignment horizontal="center" vertical="center" wrapText="1"/>
    </xf>
    <xf numFmtId="223" fontId="9" fillId="3" borderId="1" xfId="0" applyNumberFormat="1" applyFont="1" applyFill="1" applyBorder="1" applyAlignment="1">
      <alignment horizontal="right" vertical="center"/>
    </xf>
    <xf numFmtId="2" fontId="9" fillId="3" borderId="1" xfId="0" applyNumberFormat="1" applyFont="1" applyFill="1" applyBorder="1" applyAlignment="1">
      <alignment horizontal="left" vertical="center"/>
    </xf>
    <xf numFmtId="0" fontId="5" fillId="3" borderId="1" xfId="0" applyFont="1" applyFill="1" applyBorder="1" applyAlignment="1">
      <alignment horizontal="center" vertical="center" wrapText="1" readingOrder="1"/>
    </xf>
    <xf numFmtId="0" fontId="5" fillId="3" borderId="1" xfId="0" applyFont="1" applyFill="1" applyBorder="1" applyAlignment="1" applyProtection="1">
      <alignment horizontal="center" vertical="center" wrapText="1"/>
      <protection hidden="1"/>
    </xf>
    <xf numFmtId="0" fontId="5" fillId="3" borderId="1" xfId="10" applyFont="1" applyFill="1" applyBorder="1" applyAlignment="1">
      <alignment horizontal="left" vertical="center" wrapText="1"/>
    </xf>
    <xf numFmtId="168" fontId="9" fillId="3" borderId="1" xfId="0" applyNumberFormat="1" applyFont="1" applyFill="1" applyBorder="1" applyAlignment="1" applyProtection="1">
      <alignment horizontal="center" vertical="center" wrapText="1"/>
      <protection hidden="1"/>
    </xf>
    <xf numFmtId="0" fontId="9" fillId="3" borderId="1" xfId="129" applyFont="1" applyFill="1" applyBorder="1" applyAlignment="1" applyProtection="1">
      <alignment horizontal="center" vertical="center" wrapText="1"/>
      <protection hidden="1"/>
    </xf>
    <xf numFmtId="168" fontId="9" fillId="3" borderId="1" xfId="129" applyNumberFormat="1" applyFont="1" applyFill="1" applyBorder="1" applyAlignment="1" applyProtection="1">
      <alignment horizontal="center" vertical="center" wrapText="1"/>
      <protection hidden="1"/>
    </xf>
    <xf numFmtId="0" fontId="9" fillId="3" borderId="1" xfId="0" applyFont="1" applyFill="1" applyBorder="1" applyAlignment="1">
      <alignment horizontal="center" vertical="center" wrapText="1" readingOrder="1"/>
    </xf>
    <xf numFmtId="0" fontId="5" fillId="3" borderId="1" xfId="99" applyFont="1" applyFill="1" applyBorder="1" applyAlignment="1">
      <alignment horizontal="left" vertical="center" wrapText="1"/>
    </xf>
    <xf numFmtId="0" fontId="9" fillId="2" borderId="1" xfId="136" applyFont="1" applyFill="1" applyBorder="1" applyAlignment="1">
      <alignment horizontal="center" vertical="center" wrapText="1"/>
    </xf>
    <xf numFmtId="0" fontId="22" fillId="3" borderId="1" xfId="0" applyFont="1" applyFill="1" applyBorder="1" applyAlignment="1">
      <alignment horizontal="center"/>
    </xf>
    <xf numFmtId="43" fontId="22" fillId="3" borderId="1" xfId="0" applyNumberFormat="1" applyFont="1" applyFill="1" applyBorder="1" applyAlignment="1">
      <alignment horizontal="center" vertical="center" wrapText="1"/>
    </xf>
    <xf numFmtId="0" fontId="22" fillId="3" borderId="1" xfId="0" applyFont="1" applyFill="1" applyBorder="1" applyAlignment="1">
      <alignment horizontal="left" vertical="center" wrapText="1"/>
    </xf>
    <xf numFmtId="0" fontId="5" fillId="3" borderId="1" xfId="98" applyFont="1" applyFill="1" applyBorder="1" applyAlignment="1">
      <alignment horizontal="center" vertical="center" wrapText="1"/>
    </xf>
    <xf numFmtId="0" fontId="9" fillId="3" borderId="1" xfId="0" applyNumberFormat="1" applyFont="1" applyFill="1" applyBorder="1" applyAlignment="1">
      <alignment horizontal="center" vertical="center"/>
    </xf>
    <xf numFmtId="4" fontId="5" fillId="3" borderId="1" xfId="0" applyNumberFormat="1" applyFont="1" applyFill="1" applyBorder="1" applyAlignment="1">
      <alignment horizontal="center" vertical="center"/>
    </xf>
    <xf numFmtId="4" fontId="22" fillId="3" borderId="1" xfId="0" applyNumberFormat="1" applyFont="1" applyFill="1" applyBorder="1" applyAlignment="1">
      <alignment horizontal="center" vertical="center"/>
    </xf>
    <xf numFmtId="223" fontId="5" fillId="3" borderId="1" xfId="0" applyNumberFormat="1" applyFont="1" applyFill="1" applyBorder="1" applyAlignment="1">
      <alignment horizontal="center" vertical="center"/>
    </xf>
    <xf numFmtId="0" fontId="5" fillId="3" borderId="1" xfId="10" applyFont="1" applyFill="1" applyBorder="1" applyAlignment="1">
      <alignment horizontal="center" vertical="center" wrapText="1"/>
    </xf>
    <xf numFmtId="170" fontId="5" fillId="3" borderId="1" xfId="0" applyNumberFormat="1" applyFont="1" applyFill="1" applyBorder="1" applyAlignment="1" applyProtection="1">
      <alignment horizontal="center" vertical="center"/>
      <protection hidden="1"/>
    </xf>
    <xf numFmtId="168" fontId="5" fillId="3" borderId="1" xfId="0" applyNumberFormat="1" applyFont="1" applyFill="1" applyBorder="1" applyAlignment="1" applyProtection="1">
      <alignment horizontal="center" vertical="center"/>
      <protection hidden="1"/>
    </xf>
    <xf numFmtId="170" fontId="9" fillId="0" borderId="1" xfId="1" applyNumberFormat="1" applyFont="1" applyFill="1" applyBorder="1" applyAlignment="1" applyProtection="1">
      <alignment horizontal="center" vertical="center" wrapText="1"/>
      <protection hidden="1"/>
    </xf>
    <xf numFmtId="168" fontId="9" fillId="0" borderId="1" xfId="129" applyNumberFormat="1" applyFont="1" applyFill="1" applyBorder="1" applyAlignment="1" applyProtection="1">
      <alignment horizontal="center" vertical="center"/>
      <protection hidden="1"/>
    </xf>
    <xf numFmtId="170" fontId="9" fillId="3" borderId="1" xfId="129" applyNumberFormat="1" applyFont="1" applyFill="1" applyBorder="1" applyAlignment="1" applyProtection="1">
      <alignment horizontal="center" vertical="center"/>
      <protection hidden="1"/>
    </xf>
    <xf numFmtId="168" fontId="9" fillId="3" borderId="1" xfId="129" applyNumberFormat="1" applyFont="1" applyFill="1" applyBorder="1" applyAlignment="1" applyProtection="1">
      <alignment horizontal="center" vertical="center"/>
      <protection hidden="1"/>
    </xf>
    <xf numFmtId="2" fontId="15" fillId="3" borderId="0" xfId="0" applyNumberFormat="1" applyFont="1" applyFill="1" applyBorder="1" applyAlignment="1">
      <alignment horizontal="center" vertical="center"/>
    </xf>
    <xf numFmtId="49" fontId="5" fillId="3" borderId="1" xfId="98" applyNumberFormat="1" applyFont="1" applyFill="1" applyBorder="1" applyAlignment="1">
      <alignment horizontal="center" vertical="center" wrapText="1"/>
    </xf>
    <xf numFmtId="2" fontId="5" fillId="3" borderId="1" xfId="98" applyNumberFormat="1" applyFont="1" applyFill="1" applyBorder="1" applyAlignment="1">
      <alignment horizontal="center" vertical="center" wrapText="1"/>
    </xf>
    <xf numFmtId="0" fontId="5" fillId="3" borderId="1" xfId="98" applyFont="1" applyFill="1" applyBorder="1" applyAlignment="1">
      <alignment vertical="center" wrapText="1"/>
    </xf>
    <xf numFmtId="2" fontId="0" fillId="0" borderId="0" xfId="0" applyNumberFormat="1" applyBorder="1"/>
    <xf numFmtId="2" fontId="5" fillId="3" borderId="1" xfId="1" applyNumberFormat="1" applyFont="1" applyFill="1" applyBorder="1" applyAlignment="1">
      <alignment horizontal="center" vertical="center" wrapText="1"/>
    </xf>
    <xf numFmtId="43" fontId="5" fillId="3" borderId="1" xfId="0" applyNumberFormat="1" applyFont="1" applyFill="1" applyBorder="1" applyAlignment="1">
      <alignment horizontal="center" vertical="center" wrapText="1"/>
    </xf>
    <xf numFmtId="1" fontId="0" fillId="0" borderId="1" xfId="0" applyNumberFormat="1" applyBorder="1" applyAlignment="1">
      <alignment vertical="center"/>
    </xf>
    <xf numFmtId="1" fontId="0" fillId="0" borderId="0" xfId="0" applyNumberFormat="1" applyAlignment="1">
      <alignment horizontal="center" vertical="center"/>
    </xf>
    <xf numFmtId="0" fontId="0" fillId="3" borderId="1" xfId="0" applyFill="1" applyBorder="1" applyAlignment="1">
      <alignment wrapText="1"/>
    </xf>
    <xf numFmtId="0" fontId="0" fillId="3" borderId="1" xfId="0" applyFill="1" applyBorder="1"/>
    <xf numFmtId="1" fontId="29" fillId="3" borderId="1" xfId="0" applyNumberFormat="1" applyFont="1" applyFill="1" applyBorder="1" applyAlignment="1">
      <alignment vertical="center"/>
    </xf>
    <xf numFmtId="0" fontId="29" fillId="3" borderId="1" xfId="0" applyFont="1" applyFill="1" applyBorder="1" applyAlignment="1">
      <alignment wrapText="1"/>
    </xf>
    <xf numFmtId="1" fontId="29" fillId="3" borderId="1" xfId="0" applyNumberFormat="1" applyFont="1" applyFill="1" applyBorder="1" applyAlignment="1">
      <alignment wrapText="1"/>
    </xf>
    <xf numFmtId="2" fontId="29" fillId="3" borderId="1" xfId="0" applyNumberFormat="1" applyFont="1" applyFill="1" applyBorder="1" applyAlignment="1">
      <alignment horizontal="center" vertical="center"/>
    </xf>
    <xf numFmtId="2" fontId="0" fillId="0" borderId="1" xfId="0" applyNumberFormat="1" applyBorder="1" applyAlignment="1">
      <alignment wrapText="1"/>
    </xf>
    <xf numFmtId="0" fontId="9" fillId="3" borderId="1" xfId="0" applyNumberFormat="1" applyFont="1" applyFill="1" applyBorder="1" applyAlignment="1">
      <alignment horizontal="left" vertical="center" wrapText="1"/>
    </xf>
    <xf numFmtId="0" fontId="12" fillId="0" borderId="0" xfId="0" applyNumberFormat="1" applyFont="1"/>
    <xf numFmtId="0" fontId="12" fillId="0" borderId="0" xfId="0" applyNumberFormat="1" applyFont="1" applyFill="1" applyAlignment="1">
      <alignment horizontal="center" vertical="center"/>
    </xf>
    <xf numFmtId="0" fontId="12" fillId="0" borderId="0" xfId="0" applyNumberFormat="1" applyFont="1" applyFill="1"/>
    <xf numFmtId="0" fontId="137" fillId="0" borderId="0" xfId="0" applyNumberFormat="1" applyFont="1" applyFill="1" applyAlignment="1">
      <alignment horizontal="center" vertical="center"/>
    </xf>
    <xf numFmtId="0" fontId="12" fillId="0" borderId="0" xfId="0" applyNumberFormat="1" applyFont="1" applyFill="1" applyAlignment="1">
      <alignment horizontal="left" wrapText="1"/>
    </xf>
    <xf numFmtId="0" fontId="12" fillId="0" borderId="1" xfId="0" applyNumberFormat="1" applyFont="1" applyBorder="1"/>
    <xf numFmtId="0" fontId="12" fillId="3" borderId="1" xfId="0" applyNumberFormat="1" applyFont="1" applyFill="1" applyBorder="1"/>
    <xf numFmtId="0" fontId="12" fillId="3" borderId="0" xfId="0" applyNumberFormat="1" applyFont="1" applyFill="1"/>
    <xf numFmtId="0" fontId="12" fillId="0" borderId="0" xfId="0" applyFont="1" applyFill="1" applyAlignment="1">
      <alignment horizontal="center" vertical="center" wrapText="1"/>
    </xf>
    <xf numFmtId="0" fontId="12" fillId="3" borderId="0" xfId="0" applyNumberFormat="1" applyFont="1" applyFill="1" applyBorder="1"/>
    <xf numFmtId="0" fontId="12" fillId="3" borderId="0" xfId="0" applyFont="1" applyFill="1" applyAlignment="1">
      <alignment horizontal="center"/>
    </xf>
    <xf numFmtId="0" fontId="12" fillId="0" borderId="0" xfId="0" applyFont="1" applyFill="1" applyAlignment="1">
      <alignment horizontal="center"/>
    </xf>
    <xf numFmtId="0" fontId="12" fillId="0" borderId="0" xfId="0" applyFont="1" applyFill="1"/>
    <xf numFmtId="0" fontId="12" fillId="3" borderId="0" xfId="0" applyFont="1" applyFill="1"/>
    <xf numFmtId="0" fontId="12" fillId="0" borderId="0" xfId="9" applyFont="1" applyFill="1"/>
    <xf numFmtId="0" fontId="12" fillId="0" borderId="1" xfId="0" applyNumberFormat="1" applyFont="1" applyFill="1" applyBorder="1"/>
    <xf numFmtId="0" fontId="12" fillId="3" borderId="0" xfId="0" applyFont="1" applyFill="1" applyAlignment="1">
      <alignment vertical="center"/>
    </xf>
    <xf numFmtId="0" fontId="12" fillId="0" borderId="0" xfId="0" applyFont="1" applyFill="1" applyAlignment="1">
      <alignment vertical="center"/>
    </xf>
    <xf numFmtId="0" fontId="137" fillId="3" borderId="0" xfId="0" applyNumberFormat="1" applyFont="1" applyFill="1"/>
    <xf numFmtId="0" fontId="12" fillId="3" borderId="0" xfId="0" applyFont="1" applyFill="1" applyBorder="1"/>
    <xf numFmtId="0" fontId="12" fillId="0" borderId="0" xfId="0" applyFont="1" applyFill="1" applyBorder="1"/>
    <xf numFmtId="0" fontId="12" fillId="0" borderId="0" xfId="0" applyFont="1" applyFill="1" applyBorder="1" applyAlignment="1">
      <alignment horizontal="center" vertical="center" wrapText="1"/>
    </xf>
    <xf numFmtId="0" fontId="12" fillId="0" borderId="0" xfId="0" applyFont="1" applyFill="1" applyAlignment="1">
      <alignment vertical="center" wrapText="1"/>
    </xf>
    <xf numFmtId="0" fontId="137" fillId="0" borderId="0" xfId="0" applyFont="1" applyFill="1" applyAlignment="1">
      <alignment wrapText="1"/>
    </xf>
    <xf numFmtId="0" fontId="12" fillId="3" borderId="0" xfId="31" applyFont="1" applyFill="1" applyAlignment="1">
      <alignment horizontal="center" vertical="center" wrapText="1"/>
    </xf>
    <xf numFmtId="0" fontId="139" fillId="3" borderId="0" xfId="31" applyFont="1" applyFill="1" applyAlignment="1">
      <alignment horizontal="center" vertical="center" wrapText="1"/>
    </xf>
    <xf numFmtId="0" fontId="12" fillId="0" borderId="0" xfId="31" applyFont="1" applyFill="1" applyAlignment="1">
      <alignment horizontal="center" vertical="center" wrapText="1"/>
    </xf>
    <xf numFmtId="0" fontId="12" fillId="0" borderId="0" xfId="8" applyFont="1" applyFill="1" applyAlignment="1">
      <alignment vertical="center" wrapText="1"/>
    </xf>
    <xf numFmtId="0" fontId="12" fillId="3" borderId="0" xfId="8" applyFont="1" applyFill="1" applyAlignment="1">
      <alignment vertical="center" wrapText="1"/>
    </xf>
    <xf numFmtId="49" fontId="137" fillId="0" borderId="0" xfId="0" applyNumberFormat="1" applyFont="1" applyFill="1" applyAlignment="1">
      <alignment horizontal="center" vertical="center" wrapText="1"/>
    </xf>
    <xf numFmtId="0" fontId="139" fillId="3" borderId="0" xfId="26" applyFont="1" applyFill="1"/>
    <xf numFmtId="0" fontId="139" fillId="0" borderId="0" xfId="26" applyFont="1" applyFill="1"/>
    <xf numFmtId="0" fontId="12" fillId="0" borderId="0" xfId="26" applyFont="1" applyFill="1"/>
    <xf numFmtId="0" fontId="12" fillId="3" borderId="0" xfId="0" applyFont="1" applyFill="1" applyBorder="1" applyAlignment="1">
      <alignment wrapText="1"/>
    </xf>
    <xf numFmtId="0" fontId="139" fillId="3" borderId="0" xfId="0" applyFont="1" applyFill="1"/>
    <xf numFmtId="0" fontId="12" fillId="2" borderId="0" xfId="0" applyFont="1" applyFill="1" applyBorder="1" applyAlignment="1">
      <alignment wrapText="1"/>
    </xf>
    <xf numFmtId="0" fontId="139" fillId="2" borderId="0" xfId="0" applyFont="1" applyFill="1"/>
    <xf numFmtId="0" fontId="12" fillId="3" borderId="0" xfId="0" applyFont="1" applyFill="1" applyAlignment="1">
      <alignment horizontal="center" vertical="center" wrapText="1"/>
    </xf>
    <xf numFmtId="0" fontId="138" fillId="0" borderId="0" xfId="0" applyFont="1" applyFill="1" applyAlignment="1">
      <alignment vertical="center" wrapText="1"/>
    </xf>
    <xf numFmtId="0" fontId="12" fillId="3" borderId="2" xfId="0" applyNumberFormat="1" applyFont="1" applyFill="1" applyBorder="1"/>
    <xf numFmtId="0" fontId="12" fillId="0" borderId="2" xfId="0" applyNumberFormat="1" applyFont="1" applyBorder="1"/>
    <xf numFmtId="0" fontId="12" fillId="0" borderId="0" xfId="0" applyNumberFormat="1" applyFont="1" applyBorder="1"/>
    <xf numFmtId="0" fontId="12" fillId="0" borderId="2" xfId="0" applyNumberFormat="1" applyFont="1" applyFill="1" applyBorder="1"/>
    <xf numFmtId="0" fontId="12" fillId="0" borderId="0" xfId="0" applyNumberFormat="1" applyFont="1" applyFill="1" applyBorder="1"/>
    <xf numFmtId="170" fontId="12" fillId="0" borderId="0" xfId="0" applyNumberFormat="1" applyFont="1" applyBorder="1"/>
    <xf numFmtId="0" fontId="12" fillId="3" borderId="0" xfId="0" applyFont="1" applyFill="1" applyBorder="1" applyAlignment="1">
      <alignment vertical="center"/>
    </xf>
    <xf numFmtId="0" fontId="12" fillId="3" borderId="0" xfId="0" applyFont="1" applyFill="1" applyAlignment="1">
      <alignment horizontal="left" wrapText="1"/>
    </xf>
    <xf numFmtId="0" fontId="12" fillId="3"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Alignment="1">
      <alignment horizontal="center" vertical="center"/>
    </xf>
    <xf numFmtId="0" fontId="12" fillId="3" borderId="0" xfId="0" applyFont="1" applyFill="1" applyBorder="1" applyAlignment="1">
      <alignment horizontal="center" vertical="center"/>
    </xf>
    <xf numFmtId="0" fontId="12" fillId="3" borderId="0" xfId="0" applyFont="1" applyFill="1" applyAlignment="1">
      <alignment horizontal="center" vertical="center"/>
    </xf>
    <xf numFmtId="0" fontId="12" fillId="3" borderId="0" xfId="99" applyFont="1" applyFill="1"/>
    <xf numFmtId="0" fontId="12" fillId="0" borderId="0" xfId="99" applyFont="1" applyFill="1"/>
    <xf numFmtId="0" fontId="12" fillId="0" borderId="0" xfId="99" applyFont="1" applyFill="1" applyAlignment="1">
      <alignment vertical="center"/>
    </xf>
    <xf numFmtId="49" fontId="12" fillId="3" borderId="0" xfId="0" applyNumberFormat="1" applyFont="1" applyFill="1" applyAlignment="1">
      <alignment horizontal="center" vertical="center"/>
    </xf>
    <xf numFmtId="0" fontId="12" fillId="3" borderId="0" xfId="0" applyFont="1" applyFill="1" applyAlignment="1">
      <alignment vertical="center" wrapText="1"/>
    </xf>
    <xf numFmtId="0" fontId="137" fillId="3" borderId="0" xfId="0" applyFont="1" applyFill="1"/>
    <xf numFmtId="0" fontId="137" fillId="0" borderId="0" xfId="0" applyNumberFormat="1" applyFont="1" applyFill="1"/>
    <xf numFmtId="0" fontId="0" fillId="0" borderId="0" xfId="0" applyAlignment="1">
      <alignment wrapText="1"/>
    </xf>
    <xf numFmtId="0" fontId="12" fillId="3" borderId="0" xfId="0" applyNumberFormat="1" applyFont="1" applyFill="1" applyAlignment="1">
      <alignment horizontal="left"/>
    </xf>
    <xf numFmtId="0" fontId="9" fillId="0" borderId="1" xfId="117" applyNumberFormat="1" applyFont="1" applyFill="1" applyBorder="1" applyAlignment="1">
      <alignment horizontal="center" vertical="center" wrapText="1"/>
    </xf>
    <xf numFmtId="0" fontId="9" fillId="2" borderId="4" xfId="0" applyFont="1" applyFill="1" applyBorder="1" applyAlignment="1">
      <alignment vertical="center"/>
    </xf>
    <xf numFmtId="0" fontId="9" fillId="2" borderId="4" xfId="0" applyFont="1" applyFill="1" applyBorder="1" applyAlignment="1">
      <alignment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4" xfId="0" applyFont="1" applyFill="1" applyBorder="1" applyAlignment="1">
      <alignment horizontal="left" vertical="center" wrapText="1"/>
    </xf>
    <xf numFmtId="0" fontId="9" fillId="2" borderId="4" xfId="0" applyFont="1" applyFill="1" applyBorder="1" applyAlignment="1">
      <alignment vertical="center" wrapText="1"/>
    </xf>
    <xf numFmtId="0" fontId="5" fillId="3" borderId="1" xfId="0" applyFont="1" applyFill="1" applyBorder="1" applyAlignment="1" applyProtection="1">
      <alignment horizontal="left" vertical="center" wrapText="1"/>
      <protection hidden="1"/>
    </xf>
    <xf numFmtId="0" fontId="141" fillId="3" borderId="1" xfId="0" applyNumberFormat="1" applyFont="1" applyFill="1" applyBorder="1" applyAlignment="1">
      <alignment vertical="center"/>
    </xf>
    <xf numFmtId="0" fontId="141" fillId="3" borderId="0" xfId="0" applyNumberFormat="1" applyFont="1" applyFill="1" applyAlignment="1">
      <alignment vertical="center"/>
    </xf>
    <xf numFmtId="0" fontId="9" fillId="0" borderId="0" xfId="99" applyFont="1" applyFill="1" applyAlignment="1">
      <alignment horizontal="center" vertical="center"/>
    </xf>
    <xf numFmtId="2" fontId="0" fillId="0" borderId="1" xfId="0" applyNumberFormat="1" applyBorder="1" applyAlignment="1">
      <alignment horizontal="center" vertical="center"/>
    </xf>
    <xf numFmtId="2" fontId="0" fillId="0" borderId="1" xfId="0" applyNumberFormat="1" applyBorder="1" applyAlignment="1">
      <alignment vertical="center"/>
    </xf>
    <xf numFmtId="1" fontId="0" fillId="0" borderId="0" xfId="0" applyNumberFormat="1"/>
    <xf numFmtId="0" fontId="30" fillId="0" borderId="0" xfId="0" applyFont="1" applyAlignment="1">
      <alignment horizontal="center" vertical="center" wrapText="1"/>
    </xf>
    <xf numFmtId="0" fontId="0" fillId="0" borderId="0" xfId="0" applyAlignment="1">
      <alignment wrapText="1"/>
    </xf>
    <xf numFmtId="0" fontId="30" fillId="0" borderId="0" xfId="0" applyFont="1" applyAlignment="1">
      <alignment horizontal="left" vertical="center" wrapText="1"/>
    </xf>
    <xf numFmtId="0" fontId="16" fillId="0" borderId="2" xfId="0" applyFont="1" applyBorder="1" applyAlignment="1">
      <alignment horizontal="left" vertical="center" wrapText="1"/>
    </xf>
    <xf numFmtId="0" fontId="16" fillId="0" borderId="1" xfId="0" applyFont="1" applyBorder="1" applyAlignment="1">
      <alignment horizontal="left" vertical="center" wrapText="1"/>
    </xf>
    <xf numFmtId="0" fontId="30" fillId="0" borderId="1" xfId="0" applyFont="1" applyBorder="1" applyAlignment="1">
      <alignment horizontal="left" vertical="center" wrapText="1"/>
    </xf>
    <xf numFmtId="0" fontId="0" fillId="0" borderId="0" xfId="0" applyAlignment="1">
      <alignment wrapText="1"/>
    </xf>
    <xf numFmtId="0" fontId="9" fillId="0" borderId="1" xfId="120" applyNumberFormat="1" applyFont="1" applyFill="1" applyBorder="1" applyAlignment="1">
      <alignment horizontal="center" vertical="center" wrapText="1"/>
    </xf>
    <xf numFmtId="0" fontId="6" fillId="0" borderId="1" xfId="20" applyFont="1" applyFill="1" applyBorder="1" applyAlignment="1">
      <alignment horizontal="center" vertical="center" wrapText="1"/>
    </xf>
    <xf numFmtId="0" fontId="12" fillId="0" borderId="0" xfId="0" applyFont="1" applyFill="1" applyBorder="1" applyAlignment="1">
      <alignment wrapText="1"/>
    </xf>
    <xf numFmtId="0" fontId="139" fillId="0" borderId="0" xfId="0" applyFont="1" applyFill="1"/>
    <xf numFmtId="0" fontId="141" fillId="3" borderId="1" xfId="0" applyNumberFormat="1" applyFont="1" applyFill="1" applyBorder="1"/>
    <xf numFmtId="0" fontId="141" fillId="3" borderId="0" xfId="0" applyNumberFormat="1" applyFont="1" applyFill="1"/>
    <xf numFmtId="0" fontId="141" fillId="3" borderId="0" xfId="3" applyFont="1" applyFill="1" applyAlignment="1">
      <alignment vertical="center"/>
    </xf>
    <xf numFmtId="0" fontId="142" fillId="3" borderId="0" xfId="0" applyNumberFormat="1" applyFont="1" applyFill="1"/>
    <xf numFmtId="0" fontId="141" fillId="3" borderId="0" xfId="0" applyFont="1" applyFill="1" applyAlignment="1">
      <alignment vertical="center"/>
    </xf>
    <xf numFmtId="0" fontId="141" fillId="0" borderId="0" xfId="0" applyNumberFormat="1" applyFont="1" applyFill="1"/>
    <xf numFmtId="0" fontId="141" fillId="3" borderId="0" xfId="0" applyFont="1" applyFill="1" applyAlignment="1">
      <alignment horizontal="center" vertical="center" wrapText="1"/>
    </xf>
    <xf numFmtId="0" fontId="141" fillId="3" borderId="0" xfId="0" applyFont="1" applyFill="1" applyAlignment="1">
      <alignment wrapText="1"/>
    </xf>
    <xf numFmtId="0" fontId="141" fillId="3" borderId="0" xfId="26" applyFont="1" applyFill="1"/>
    <xf numFmtId="0" fontId="141" fillId="3" borderId="0" xfId="0" applyFont="1" applyFill="1" applyBorder="1" applyAlignment="1">
      <alignment wrapText="1"/>
    </xf>
    <xf numFmtId="0" fontId="141" fillId="3" borderId="0" xfId="0" applyFont="1" applyFill="1" applyBorder="1" applyAlignment="1">
      <alignment vertical="center"/>
    </xf>
    <xf numFmtId="0" fontId="141" fillId="3" borderId="0" xfId="0" applyFont="1" applyFill="1"/>
    <xf numFmtId="0" fontId="142" fillId="3" borderId="0" xfId="0" applyFont="1" applyFill="1"/>
    <xf numFmtId="0" fontId="143" fillId="3" borderId="0" xfId="0" applyFont="1" applyFill="1" applyAlignment="1">
      <alignment vertical="center"/>
    </xf>
    <xf numFmtId="0" fontId="141" fillId="3" borderId="0" xfId="0" applyNumberFormat="1" applyFont="1" applyFill="1" applyAlignment="1">
      <alignment horizontal="left" wrapText="1"/>
    </xf>
    <xf numFmtId="0" fontId="141" fillId="3" borderId="0" xfId="0" applyNumberFormat="1" applyFont="1" applyFill="1" applyAlignment="1">
      <alignment horizontal="left"/>
    </xf>
    <xf numFmtId="0" fontId="141" fillId="3" borderId="0" xfId="0" applyFont="1" applyFill="1" applyBorder="1" applyAlignment="1">
      <alignment horizontal="center" vertical="center" wrapText="1"/>
    </xf>
    <xf numFmtId="0" fontId="141" fillId="3" borderId="0" xfId="0" applyFont="1" applyFill="1" applyAlignment="1">
      <alignment horizontal="center" vertical="center"/>
    </xf>
    <xf numFmtId="0" fontId="141" fillId="3" borderId="0" xfId="136" applyFont="1" applyFill="1" applyAlignment="1">
      <alignment vertical="center"/>
    </xf>
    <xf numFmtId="0" fontId="142" fillId="3" borderId="0" xfId="136" applyFont="1" applyFill="1" applyAlignment="1">
      <alignment vertical="center"/>
    </xf>
    <xf numFmtId="0" fontId="142" fillId="0" borderId="0" xfId="0" applyNumberFormat="1" applyFont="1" applyFill="1"/>
    <xf numFmtId="0" fontId="144" fillId="3" borderId="0" xfId="0" applyFont="1" applyFill="1"/>
    <xf numFmtId="0" fontId="141" fillId="3" borderId="0" xfId="0" applyFont="1" applyFill="1" applyAlignment="1">
      <alignment vertical="center" wrapText="1"/>
    </xf>
    <xf numFmtId="0" fontId="9" fillId="0" borderId="1" xfId="15"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1" xfId="99" applyNumberFormat="1" applyFont="1" applyFill="1" applyBorder="1" applyAlignment="1">
      <alignment horizontal="center" vertical="center" wrapText="1"/>
    </xf>
    <xf numFmtId="0" fontId="9" fillId="0" borderId="4" xfId="99" applyNumberFormat="1" applyFont="1" applyFill="1" applyBorder="1" applyAlignment="1">
      <alignment horizontal="center" vertical="center" wrapText="1"/>
    </xf>
    <xf numFmtId="0" fontId="9" fillId="0" borderId="1" xfId="0" quotePrefix="1" applyNumberFormat="1" applyFont="1" applyFill="1" applyBorder="1" applyAlignment="1">
      <alignment horizontal="center" vertical="center" wrapText="1"/>
    </xf>
    <xf numFmtId="1" fontId="0" fillId="0" borderId="0" xfId="0" applyNumberFormat="1" applyAlignment="1">
      <alignment wrapText="1"/>
    </xf>
    <xf numFmtId="0" fontId="12" fillId="3" borderId="0" xfId="0" applyNumberFormat="1" applyFont="1" applyFill="1" applyAlignment="1">
      <alignment vertical="center"/>
    </xf>
    <xf numFmtId="0" fontId="9" fillId="0" borderId="1" xfId="3" applyNumberFormat="1" applyFont="1" applyFill="1" applyBorder="1" applyAlignment="1">
      <alignment horizontal="left" vertical="center" wrapText="1"/>
    </xf>
    <xf numFmtId="0" fontId="9" fillId="8" borderId="1" xfId="0" applyNumberFormat="1" applyFont="1" applyFill="1" applyBorder="1" applyAlignment="1">
      <alignment horizontal="center" vertical="center" wrapText="1"/>
    </xf>
    <xf numFmtId="0" fontId="9" fillId="0" borderId="1" xfId="98" applyNumberFormat="1" applyFont="1" applyFill="1" applyBorder="1" applyAlignment="1">
      <alignment horizontal="center" vertical="center" wrapText="1"/>
    </xf>
    <xf numFmtId="0" fontId="9" fillId="3" borderId="1" xfId="3"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141" fillId="0" borderId="1" xfId="0" applyNumberFormat="1" applyFont="1" applyFill="1" applyBorder="1" applyAlignment="1">
      <alignment vertical="center"/>
    </xf>
    <xf numFmtId="0" fontId="141" fillId="0" borderId="0" xfId="0" applyNumberFormat="1" applyFont="1" applyFill="1" applyAlignment="1">
      <alignment vertical="center"/>
    </xf>
    <xf numFmtId="0" fontId="0" fillId="0" borderId="0" xfId="0" applyBorder="1" applyAlignment="1">
      <alignment wrapText="1"/>
    </xf>
    <xf numFmtId="0" fontId="5" fillId="0" borderId="0" xfId="0" applyNumberFormat="1" applyFont="1" applyFill="1" applyAlignment="1">
      <alignment horizontal="center" vertical="center"/>
    </xf>
    <xf numFmtId="0" fontId="36" fillId="0" borderId="0" xfId="0" applyNumberFormat="1" applyFont="1" applyFill="1" applyAlignment="1">
      <alignment horizontal="center" vertical="center"/>
    </xf>
    <xf numFmtId="0" fontId="140" fillId="0" borderId="0" xfId="0" applyNumberFormat="1" applyFont="1" applyFill="1" applyAlignment="1">
      <alignment horizontal="center" vertical="center"/>
    </xf>
    <xf numFmtId="0" fontId="9" fillId="0" borderId="1" xfId="1385" applyNumberFormat="1" applyFont="1" applyFill="1" applyBorder="1" applyAlignment="1">
      <alignment horizontal="center" vertical="center" wrapText="1"/>
    </xf>
    <xf numFmtId="0" fontId="139" fillId="0" borderId="0" xfId="31" applyFont="1" applyFill="1" applyAlignment="1">
      <alignment horizontal="center" vertical="center" wrapText="1"/>
    </xf>
    <xf numFmtId="0" fontId="9" fillId="0" borderId="1" xfId="0" quotePrefix="1" applyFont="1" applyFill="1" applyBorder="1" applyAlignment="1">
      <alignment vertical="center" wrapText="1"/>
    </xf>
    <xf numFmtId="0" fontId="12" fillId="0" borderId="0" xfId="0" applyFont="1" applyFill="1" applyBorder="1" applyAlignment="1">
      <alignment vertical="center"/>
    </xf>
    <xf numFmtId="0" fontId="12" fillId="0" borderId="0" xfId="0" applyFont="1" applyFill="1" applyAlignment="1">
      <alignment horizontal="left" vertical="center" wrapText="1"/>
    </xf>
    <xf numFmtId="0" fontId="12" fillId="0" borderId="0" xfId="137" applyFont="1" applyFill="1" applyAlignment="1">
      <alignment horizontal="left" vertical="center" wrapText="1"/>
    </xf>
    <xf numFmtId="0" fontId="12" fillId="0" borderId="0" xfId="136" applyFont="1" applyFill="1"/>
    <xf numFmtId="0" fontId="12" fillId="0" borderId="0" xfId="137" applyFont="1" applyFill="1" applyAlignment="1">
      <alignment wrapText="1"/>
    </xf>
    <xf numFmtId="49" fontId="12" fillId="0" borderId="0" xfId="0" applyNumberFormat="1" applyFont="1" applyFill="1" applyAlignment="1">
      <alignment horizontal="center" vertical="center"/>
    </xf>
    <xf numFmtId="0" fontId="36" fillId="0" borderId="0" xfId="0" applyFont="1" applyFill="1" applyBorder="1" applyAlignment="1">
      <alignment wrapText="1"/>
    </xf>
    <xf numFmtId="0" fontId="36" fillId="0" borderId="0" xfId="0" applyFont="1" applyFill="1" applyAlignment="1">
      <alignment wrapText="1"/>
    </xf>
    <xf numFmtId="0" fontId="9" fillId="0" borderId="0" xfId="0" applyFont="1" applyFill="1" applyAlignment="1">
      <alignment wrapText="1"/>
    </xf>
    <xf numFmtId="0" fontId="9" fillId="0" borderId="0" xfId="0" applyFont="1" applyFill="1" applyAlignment="1">
      <alignment horizontal="center" vertical="center"/>
    </xf>
    <xf numFmtId="0" fontId="9" fillId="0" borderId="0" xfId="136" applyFont="1" applyFill="1" applyAlignment="1">
      <alignment vertical="center"/>
    </xf>
    <xf numFmtId="0" fontId="9" fillId="0" borderId="0" xfId="0" applyFont="1" applyFill="1" applyBorder="1" applyAlignment="1">
      <alignment wrapText="1"/>
    </xf>
    <xf numFmtId="0" fontId="39" fillId="0" borderId="0" xfId="0" applyFont="1" applyFill="1"/>
    <xf numFmtId="0" fontId="9" fillId="2" borderId="1" xfId="0" applyNumberFormat="1" applyFont="1" applyFill="1" applyBorder="1"/>
    <xf numFmtId="0" fontId="9" fillId="2" borderId="1" xfId="0" applyNumberFormat="1" applyFont="1" applyFill="1" applyBorder="1" applyAlignment="1">
      <alignment horizontal="justify" vertical="center"/>
    </xf>
    <xf numFmtId="0" fontId="9"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0" borderId="0" xfId="0" applyNumberFormat="1" applyFont="1" applyFill="1" applyAlignment="1">
      <alignment horizontal="center" vertical="center"/>
    </xf>
    <xf numFmtId="1" fontId="0" fillId="0" borderId="0" xfId="0" applyNumberFormat="1" applyBorder="1"/>
    <xf numFmtId="1" fontId="0" fillId="0" borderId="3" xfId="0" applyNumberFormat="1" applyFill="1" applyBorder="1"/>
    <xf numFmtId="0" fontId="5" fillId="0" borderId="10" xfId="0" applyFont="1" applyFill="1" applyBorder="1" applyAlignment="1">
      <alignment vertical="center" wrapText="1"/>
    </xf>
    <xf numFmtId="0" fontId="5" fillId="0" borderId="9" xfId="0" applyFont="1" applyFill="1" applyBorder="1" applyAlignment="1">
      <alignment vertical="center" wrapText="1"/>
    </xf>
    <xf numFmtId="0" fontId="12" fillId="0" borderId="0" xfId="0" applyNumberFormat="1" applyFont="1" applyFill="1" applyAlignment="1">
      <alignment horizontal="left"/>
    </xf>
    <xf numFmtId="2" fontId="9" fillId="2" borderId="1" xfId="33" applyNumberFormat="1" applyFont="1" applyFill="1" applyBorder="1" applyAlignment="1">
      <alignment horizontal="center" vertical="center" wrapText="1"/>
    </xf>
    <xf numFmtId="0" fontId="0" fillId="0" borderId="0" xfId="0" applyBorder="1" applyAlignment="1">
      <alignment wrapText="1"/>
    </xf>
    <xf numFmtId="0" fontId="5"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142" fillId="3" borderId="0" xfId="0" applyNumberFormat="1" applyFont="1" applyFill="1" applyAlignment="1">
      <alignment vertical="center"/>
    </xf>
    <xf numFmtId="0" fontId="9" fillId="0" borderId="6" xfId="0" applyFont="1" applyFill="1" applyBorder="1" applyAlignment="1">
      <alignment horizontal="center" vertical="center" wrapText="1"/>
    </xf>
    <xf numFmtId="0" fontId="9" fillId="0" borderId="1" xfId="8" applyNumberFormat="1" applyFont="1" applyFill="1" applyBorder="1" applyAlignment="1">
      <alignment horizontal="center" vertical="center" wrapText="1"/>
    </xf>
    <xf numFmtId="0" fontId="5" fillId="3" borderId="1" xfId="3" applyNumberFormat="1" applyFont="1" applyFill="1" applyBorder="1" applyAlignment="1">
      <alignment horizontal="left" vertical="center" wrapText="1"/>
    </xf>
    <xf numFmtId="0" fontId="9" fillId="0" borderId="0" xfId="0" applyNumberFormat="1" applyFont="1" applyAlignment="1">
      <alignment horizontal="center" vertical="center" wrapText="1"/>
    </xf>
    <xf numFmtId="0" fontId="9" fillId="3" borderId="4"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9" fillId="0" borderId="1" xfId="33" applyNumberFormat="1" applyFont="1" applyFill="1" applyBorder="1" applyAlignment="1">
      <alignment horizontal="center" vertical="center" wrapText="1"/>
    </xf>
    <xf numFmtId="0" fontId="9" fillId="3" borderId="1" xfId="8" applyNumberFormat="1" applyFont="1" applyFill="1" applyBorder="1" applyAlignment="1">
      <alignment horizontal="center" vertical="center" wrapText="1"/>
    </xf>
    <xf numFmtId="0" fontId="9" fillId="0" borderId="1" xfId="35" applyNumberFormat="1" applyFont="1" applyFill="1" applyBorder="1" applyAlignment="1">
      <alignment horizontal="center" vertical="center" wrapText="1"/>
    </xf>
    <xf numFmtId="0" fontId="9" fillId="7" borderId="1" xfId="0" applyNumberFormat="1" applyFont="1" applyFill="1" applyBorder="1" applyAlignment="1">
      <alignment horizontal="center" vertical="center" wrapText="1"/>
    </xf>
    <xf numFmtId="0" fontId="9" fillId="7" borderId="4" xfId="0" applyNumberFormat="1" applyFont="1" applyFill="1" applyBorder="1" applyAlignment="1">
      <alignment horizontal="center" vertical="center" wrapText="1"/>
    </xf>
    <xf numFmtId="0" fontId="9" fillId="3" borderId="0"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0" fontId="5" fillId="3" borderId="1" xfId="105" applyNumberFormat="1" applyFont="1" applyFill="1" applyBorder="1" applyAlignment="1">
      <alignment horizontal="left" vertical="center" wrapText="1"/>
    </xf>
    <xf numFmtId="0" fontId="5" fillId="3" borderId="1" xfId="105" applyNumberFormat="1" applyFont="1" applyFill="1" applyBorder="1" applyAlignment="1">
      <alignment horizontal="center" vertical="center" wrapText="1"/>
    </xf>
    <xf numFmtId="0" fontId="9" fillId="0" borderId="1" xfId="9" applyNumberFormat="1" applyFont="1" applyFill="1" applyBorder="1" applyAlignment="1">
      <alignment horizontal="center" vertical="center" wrapText="1"/>
    </xf>
    <xf numFmtId="0" fontId="5" fillId="3" borderId="1" xfId="7"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4" xfId="9" applyNumberFormat="1" applyFont="1" applyFill="1" applyBorder="1" applyAlignment="1">
      <alignment horizontal="center" vertical="center" wrapText="1"/>
    </xf>
    <xf numFmtId="0" fontId="5" fillId="3" borderId="1" xfId="3" applyNumberFormat="1" applyFont="1" applyFill="1" applyBorder="1" applyAlignment="1">
      <alignment horizontal="center" vertical="center" wrapText="1"/>
    </xf>
    <xf numFmtId="0" fontId="9" fillId="0" borderId="1" xfId="32" applyNumberFormat="1" applyFont="1" applyFill="1" applyBorder="1" applyAlignment="1">
      <alignment horizontal="center" vertical="center" wrapText="1"/>
    </xf>
    <xf numFmtId="0" fontId="9" fillId="0" borderId="1" xfId="2" applyNumberFormat="1" applyFont="1" applyFill="1" applyBorder="1" applyAlignment="1">
      <alignment horizontal="center" vertical="center" wrapText="1"/>
    </xf>
    <xf numFmtId="0" fontId="9" fillId="3" borderId="4" xfId="3" applyNumberFormat="1" applyFont="1" applyFill="1" applyBorder="1" applyAlignment="1">
      <alignment horizontal="center" vertical="center" wrapText="1"/>
    </xf>
    <xf numFmtId="0" fontId="5" fillId="3" borderId="1" xfId="295" applyNumberFormat="1" applyFont="1" applyFill="1" applyBorder="1" applyAlignment="1">
      <alignment horizontal="center" vertical="center" wrapText="1"/>
    </xf>
    <xf numFmtId="0" fontId="9" fillId="3" borderId="1" xfId="1" applyNumberFormat="1" applyFont="1" applyFill="1" applyBorder="1" applyAlignment="1">
      <alignment horizontal="center" vertical="center" wrapText="1"/>
    </xf>
    <xf numFmtId="0" fontId="9" fillId="0" borderId="6" xfId="33" applyNumberFormat="1" applyFont="1" applyFill="1" applyBorder="1" applyAlignment="1">
      <alignment horizontal="center" vertical="center" wrapText="1"/>
    </xf>
    <xf numFmtId="49" fontId="9" fillId="0" borderId="6" xfId="106" applyNumberFormat="1" applyFont="1" applyFill="1" applyBorder="1" applyAlignment="1">
      <alignment horizontal="center" vertical="center" wrapText="1"/>
    </xf>
    <xf numFmtId="0" fontId="9" fillId="0" borderId="6" xfId="105" applyNumberFormat="1" applyFont="1" applyFill="1" applyBorder="1" applyAlignment="1">
      <alignment horizontal="center" vertical="center" wrapText="1"/>
    </xf>
    <xf numFmtId="43" fontId="9" fillId="0" borderId="6" xfId="1385" applyNumberFormat="1" applyFont="1" applyFill="1" applyBorder="1" applyAlignment="1">
      <alignment horizontal="center" vertical="center" wrapText="1"/>
    </xf>
    <xf numFmtId="223" fontId="9" fillId="0" borderId="6" xfId="0" applyNumberFormat="1" applyFont="1" applyFill="1" applyBorder="1" applyAlignment="1">
      <alignment horizontal="center" vertical="center" wrapText="1"/>
    </xf>
    <xf numFmtId="0" fontId="9" fillId="0" borderId="6" xfId="1393" applyFont="1" applyFill="1" applyBorder="1" applyAlignment="1">
      <alignment horizontal="center" vertical="center" wrapText="1"/>
    </xf>
    <xf numFmtId="2" fontId="9" fillId="0" borderId="6" xfId="1393" applyNumberFormat="1" applyFont="1" applyFill="1" applyBorder="1" applyAlignment="1">
      <alignment horizontal="left" vertical="center" wrapText="1"/>
    </xf>
    <xf numFmtId="0" fontId="5" fillId="3" borderId="1" xfId="106" applyNumberFormat="1" applyFont="1" applyFill="1" applyBorder="1" applyAlignment="1">
      <alignment horizontal="left" vertical="center" wrapText="1"/>
    </xf>
    <xf numFmtId="0" fontId="5" fillId="3" borderId="1" xfId="106" applyNumberFormat="1" applyFont="1" applyFill="1" applyBorder="1" applyAlignment="1">
      <alignment horizontal="center" vertical="center" wrapText="1"/>
    </xf>
    <xf numFmtId="0" fontId="5" fillId="3" borderId="1" xfId="120" applyNumberFormat="1" applyFont="1" applyFill="1" applyBorder="1" applyAlignment="1">
      <alignment horizontal="left" vertical="center" wrapText="1"/>
    </xf>
    <xf numFmtId="0" fontId="5" fillId="3" borderId="1" xfId="120" applyNumberFormat="1" applyFont="1" applyFill="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9" fillId="8"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9" fillId="4" borderId="4"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8" borderId="4" xfId="0" applyNumberFormat="1" applyFont="1" applyFill="1" applyBorder="1" applyAlignment="1">
      <alignment horizontal="center" vertical="center" wrapText="1"/>
    </xf>
    <xf numFmtId="0" fontId="9" fillId="3" borderId="1" xfId="31" applyNumberFormat="1" applyFont="1" applyFill="1" applyBorder="1" applyAlignment="1">
      <alignment horizontal="center" vertical="center" wrapText="1"/>
    </xf>
    <xf numFmtId="0" fontId="9" fillId="3" borderId="4" xfId="31" applyNumberFormat="1" applyFont="1" applyFill="1" applyBorder="1" applyAlignment="1">
      <alignment horizontal="center" vertical="center" wrapText="1"/>
    </xf>
    <xf numFmtId="0" fontId="22" fillId="3" borderId="1" xfId="31" applyNumberFormat="1" applyFont="1" applyFill="1" applyBorder="1" applyAlignment="1">
      <alignment horizontal="center" vertical="center" wrapText="1"/>
    </xf>
    <xf numFmtId="0" fontId="22" fillId="3" borderId="4" xfId="31" applyNumberFormat="1" applyFont="1" applyFill="1" applyBorder="1" applyAlignment="1">
      <alignment horizontal="center" vertical="center" wrapText="1"/>
    </xf>
    <xf numFmtId="0" fontId="9" fillId="7" borderId="1" xfId="31" applyNumberFormat="1" applyFont="1" applyFill="1" applyBorder="1" applyAlignment="1">
      <alignment horizontal="center" vertical="center" wrapText="1"/>
    </xf>
    <xf numFmtId="0" fontId="9" fillId="7" borderId="4" xfId="31" applyNumberFormat="1" applyFont="1" applyFill="1" applyBorder="1" applyAlignment="1">
      <alignment horizontal="center" vertical="center" wrapText="1"/>
    </xf>
    <xf numFmtId="0" fontId="9" fillId="7" borderId="1" xfId="8" applyNumberFormat="1" applyFont="1" applyFill="1" applyBorder="1" applyAlignment="1">
      <alignment horizontal="center" vertical="center" wrapText="1"/>
    </xf>
    <xf numFmtId="0" fontId="9" fillId="7" borderId="4" xfId="8" applyNumberFormat="1" applyFont="1" applyFill="1" applyBorder="1" applyAlignment="1">
      <alignment horizontal="center" vertical="center" wrapText="1"/>
    </xf>
    <xf numFmtId="0" fontId="9" fillId="3" borderId="4" xfId="8" applyNumberFormat="1" applyFont="1" applyFill="1" applyBorder="1" applyAlignment="1">
      <alignment horizontal="center" vertical="center" wrapText="1"/>
    </xf>
    <xf numFmtId="0" fontId="9" fillId="2" borderId="1" xfId="8" applyNumberFormat="1" applyFont="1" applyFill="1" applyBorder="1" applyAlignment="1">
      <alignment horizontal="center" vertical="center" wrapText="1"/>
    </xf>
    <xf numFmtId="0" fontId="9" fillId="0" borderId="4" xfId="8" applyNumberFormat="1" applyFont="1" applyFill="1" applyBorder="1" applyAlignment="1">
      <alignment horizontal="center" vertical="center" wrapText="1"/>
    </xf>
    <xf numFmtId="0" fontId="5" fillId="8" borderId="0" xfId="0" applyNumberFormat="1" applyFont="1" applyFill="1" applyAlignment="1">
      <alignment horizontal="center" vertical="center" wrapText="1"/>
    </xf>
    <xf numFmtId="0" fontId="22" fillId="3" borderId="1" xfId="26" applyNumberFormat="1" applyFont="1" applyFill="1" applyBorder="1" applyAlignment="1">
      <alignment horizontal="center" vertical="center" wrapText="1"/>
    </xf>
    <xf numFmtId="0" fontId="22" fillId="3" borderId="4" xfId="26" applyNumberFormat="1" applyFont="1" applyFill="1" applyBorder="1" applyAlignment="1">
      <alignment horizontal="center" vertical="center" wrapText="1"/>
    </xf>
    <xf numFmtId="0" fontId="5" fillId="3" borderId="1" xfId="0" applyNumberFormat="1" applyFont="1" applyFill="1" applyBorder="1" applyAlignment="1" applyProtection="1">
      <alignment horizontal="left" vertical="center" wrapText="1"/>
      <protection hidden="1"/>
    </xf>
    <xf numFmtId="0" fontId="5" fillId="3" borderId="1" xfId="0" applyNumberFormat="1" applyFont="1" applyFill="1" applyBorder="1" applyAlignment="1" applyProtection="1">
      <alignment horizontal="center" vertical="center" wrapText="1"/>
      <protection hidden="1"/>
    </xf>
    <xf numFmtId="0" fontId="9" fillId="3" borderId="1" xfId="0" applyNumberFormat="1" applyFont="1" applyFill="1" applyBorder="1" applyAlignment="1" applyProtection="1">
      <alignment horizontal="center" vertical="center" wrapText="1"/>
      <protection hidden="1"/>
    </xf>
    <xf numFmtId="0" fontId="9" fillId="0" borderId="1" xfId="129" applyNumberFormat="1" applyFont="1" applyFill="1" applyBorder="1" applyAlignment="1" applyProtection="1">
      <alignment horizontal="center" vertical="center" wrapText="1"/>
      <protection hidden="1"/>
    </xf>
    <xf numFmtId="0" fontId="22" fillId="0" borderId="1" xfId="26" applyNumberFormat="1" applyFont="1" applyFill="1" applyBorder="1" applyAlignment="1">
      <alignment horizontal="center" vertical="center" wrapText="1"/>
    </xf>
    <xf numFmtId="0" fontId="9" fillId="0" borderId="1" xfId="26" applyNumberFormat="1" applyFont="1" applyFill="1" applyBorder="1" applyAlignment="1">
      <alignment horizontal="center" vertical="center" wrapText="1"/>
    </xf>
    <xf numFmtId="0" fontId="22" fillId="0" borderId="4" xfId="26"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protection hidden="1"/>
    </xf>
    <xf numFmtId="0" fontId="9" fillId="3" borderId="1" xfId="105" applyNumberFormat="1" applyFont="1" applyFill="1" applyBorder="1" applyAlignment="1">
      <alignment horizontal="center" vertical="center" wrapText="1"/>
    </xf>
    <xf numFmtId="0" fontId="22" fillId="3" borderId="1" xfId="0" applyNumberFormat="1" applyFont="1" applyFill="1" applyBorder="1" applyAlignment="1">
      <alignment horizontal="center" vertical="center" wrapText="1"/>
    </xf>
    <xf numFmtId="0" fontId="22" fillId="3" borderId="4"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0" fontId="22" fillId="2" borderId="4" xfId="0" applyNumberFormat="1" applyFont="1" applyFill="1" applyBorder="1" applyAlignment="1">
      <alignment horizontal="center" vertical="center" wrapText="1"/>
    </xf>
    <xf numFmtId="0" fontId="36" fillId="3" borderId="1" xfId="0" applyNumberFormat="1" applyFont="1" applyFill="1" applyBorder="1" applyAlignment="1">
      <alignment horizontal="center" vertical="center" wrapText="1"/>
    </xf>
    <xf numFmtId="0" fontId="36" fillId="0" borderId="1" xfId="0" applyNumberFormat="1" applyFont="1" applyFill="1" applyBorder="1" applyAlignment="1">
      <alignment horizontal="center" vertical="center" wrapText="1"/>
    </xf>
    <xf numFmtId="0" fontId="36" fillId="0" borderId="4" xfId="0" applyNumberFormat="1" applyFont="1" applyFill="1" applyBorder="1" applyAlignment="1">
      <alignment horizontal="center" vertical="center" wrapText="1"/>
    </xf>
    <xf numFmtId="0" fontId="36" fillId="3" borderId="4" xfId="0" applyNumberFormat="1" applyFont="1" applyFill="1" applyBorder="1" applyAlignment="1">
      <alignment horizontal="center" vertical="center" wrapText="1"/>
    </xf>
    <xf numFmtId="0" fontId="9" fillId="0" borderId="34" xfId="0" applyFont="1" applyFill="1" applyBorder="1" applyAlignment="1">
      <alignment horizontal="left" vertical="center" wrapText="1"/>
    </xf>
    <xf numFmtId="0" fontId="9" fillId="0" borderId="34" xfId="0" applyNumberFormat="1" applyFont="1" applyFill="1" applyBorder="1" applyAlignment="1">
      <alignment horizontal="center" vertical="center" wrapText="1"/>
    </xf>
    <xf numFmtId="0" fontId="9" fillId="3" borderId="5" xfId="0" applyNumberFormat="1" applyFont="1" applyFill="1" applyBorder="1" applyAlignment="1">
      <alignment horizontal="center" vertical="center" wrapText="1"/>
    </xf>
    <xf numFmtId="0" fontId="9" fillId="0" borderId="6" xfId="0" applyNumberFormat="1" applyFont="1" applyFill="1" applyBorder="1" applyAlignment="1">
      <alignment horizontal="left" vertical="center" wrapText="1"/>
    </xf>
    <xf numFmtId="0" fontId="9" fillId="0" borderId="1" xfId="0" quotePrefix="1" applyNumberFormat="1" applyFont="1" applyFill="1" applyBorder="1" applyAlignment="1">
      <alignment horizontal="left" vertical="center" wrapText="1"/>
    </xf>
    <xf numFmtId="0" fontId="5" fillId="0" borderId="1" xfId="0" applyNumberFormat="1" applyFont="1" applyBorder="1" applyAlignment="1">
      <alignment horizontal="center" vertical="center" wrapText="1"/>
    </xf>
    <xf numFmtId="0" fontId="5" fillId="3" borderId="1" xfId="1" applyNumberFormat="1" applyFont="1" applyFill="1" applyBorder="1" applyAlignment="1">
      <alignment horizontal="center" vertical="center" wrapText="1"/>
    </xf>
    <xf numFmtId="222" fontId="9" fillId="0" borderId="6" xfId="1385"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5" fillId="3" borderId="1" xfId="98" applyNumberFormat="1" applyFont="1" applyFill="1" applyBorder="1" applyAlignment="1">
      <alignment horizontal="center" vertical="center" wrapText="1"/>
    </xf>
    <xf numFmtId="0" fontId="9" fillId="0" borderId="1" xfId="319" applyNumberFormat="1" applyFont="1" applyFill="1" applyBorder="1" applyAlignment="1">
      <alignment horizontal="center" vertical="center" wrapText="1"/>
    </xf>
    <xf numFmtId="0" fontId="5" fillId="3" borderId="1" xfId="98" applyNumberFormat="1"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2" borderId="1" xfId="105" applyNumberFormat="1" applyFont="1" applyFill="1" applyBorder="1" applyAlignment="1">
      <alignment horizontal="center" vertical="center" wrapText="1"/>
    </xf>
    <xf numFmtId="0" fontId="9" fillId="3" borderId="1" xfId="99" applyNumberFormat="1" applyFont="1" applyFill="1" applyBorder="1" applyAlignment="1">
      <alignment horizontal="center" vertical="center" wrapText="1"/>
    </xf>
    <xf numFmtId="0" fontId="9" fillId="3" borderId="4" xfId="99" applyNumberFormat="1" applyFont="1" applyFill="1" applyBorder="1" applyAlignment="1">
      <alignment horizontal="center" vertical="center" wrapText="1"/>
    </xf>
    <xf numFmtId="0" fontId="5" fillId="3" borderId="1" xfId="136" applyNumberFormat="1" applyFont="1" applyFill="1" applyBorder="1" applyAlignment="1">
      <alignment horizontal="left" vertical="center" wrapText="1"/>
    </xf>
    <xf numFmtId="0" fontId="5" fillId="3" borderId="1" xfId="136" applyNumberFormat="1" applyFont="1" applyFill="1" applyBorder="1" applyAlignment="1">
      <alignment horizontal="center" vertical="center" wrapText="1"/>
    </xf>
    <xf numFmtId="0" fontId="9" fillId="3" borderId="1" xfId="137" applyNumberFormat="1" applyFont="1" applyFill="1" applyBorder="1" applyAlignment="1">
      <alignment horizontal="center" vertical="center" wrapText="1"/>
    </xf>
    <xf numFmtId="0" fontId="9" fillId="3" borderId="4" xfId="137" applyNumberFormat="1" applyFont="1" applyFill="1" applyBorder="1" applyAlignment="1">
      <alignment horizontal="center" vertical="center" wrapText="1"/>
    </xf>
    <xf numFmtId="0" fontId="9" fillId="3" borderId="1" xfId="136" applyNumberFormat="1" applyFont="1" applyFill="1" applyBorder="1" applyAlignment="1">
      <alignment horizontal="center" vertical="center" wrapText="1"/>
    </xf>
    <xf numFmtId="0" fontId="9" fillId="3" borderId="4" xfId="136" applyNumberFormat="1" applyFont="1" applyFill="1" applyBorder="1" applyAlignment="1">
      <alignment horizontal="center" vertical="center" wrapText="1"/>
    </xf>
    <xf numFmtId="0" fontId="9" fillId="0" borderId="6" xfId="99" applyNumberFormat="1" applyFont="1" applyFill="1" applyBorder="1" applyAlignment="1">
      <alignment horizontal="left" vertical="center" wrapText="1"/>
    </xf>
    <xf numFmtId="0" fontId="9" fillId="0" borderId="6" xfId="99" applyNumberFormat="1" applyFont="1" applyFill="1" applyBorder="1" applyAlignment="1">
      <alignment horizontal="center" vertical="center" wrapText="1"/>
    </xf>
    <xf numFmtId="0" fontId="9" fillId="0" borderId="6" xfId="100" applyNumberFormat="1" applyFont="1" applyFill="1" applyBorder="1" applyAlignment="1">
      <alignment horizontal="center" vertical="center" wrapText="1"/>
    </xf>
    <xf numFmtId="0" fontId="5" fillId="3" borderId="1" xfId="1385" applyNumberFormat="1" applyFont="1" applyFill="1" applyBorder="1" applyAlignment="1">
      <alignment horizontal="center" vertical="center" wrapText="1"/>
    </xf>
    <xf numFmtId="0" fontId="9" fillId="3" borderId="0" xfId="0" applyNumberFormat="1" applyFont="1" applyFill="1" applyAlignment="1">
      <alignment horizontal="center" vertical="center" wrapText="1"/>
    </xf>
    <xf numFmtId="0" fontId="5" fillId="3" borderId="1" xfId="15" applyNumberFormat="1" applyFont="1" applyFill="1" applyBorder="1" applyAlignment="1">
      <alignment horizontal="center" vertical="center" wrapText="1"/>
    </xf>
    <xf numFmtId="0" fontId="9" fillId="3" borderId="1" xfId="15" applyNumberFormat="1" applyFont="1" applyFill="1" applyBorder="1" applyAlignment="1">
      <alignment horizontal="center" vertical="center" wrapText="1"/>
    </xf>
    <xf numFmtId="0" fontId="9" fillId="0" borderId="1" xfId="13" applyNumberFormat="1" applyFont="1" applyFill="1" applyBorder="1" applyAlignment="1">
      <alignment horizontal="center" vertical="center" wrapText="1"/>
    </xf>
    <xf numFmtId="0" fontId="9" fillId="3" borderId="1" xfId="1385" applyNumberFormat="1" applyFont="1" applyFill="1" applyBorder="1" applyAlignment="1">
      <alignment horizontal="center" vertical="center" wrapText="1"/>
    </xf>
    <xf numFmtId="0" fontId="9" fillId="0" borderId="1" xfId="662" applyNumberFormat="1" applyFont="1" applyFill="1" applyBorder="1" applyAlignment="1">
      <alignment horizontal="center" vertical="center" wrapText="1"/>
    </xf>
    <xf numFmtId="0" fontId="9" fillId="0" borderId="1" xfId="662" quotePrefix="1" applyNumberFormat="1" applyFont="1" applyFill="1" applyBorder="1" applyAlignment="1">
      <alignment horizontal="center" vertical="center" wrapText="1"/>
    </xf>
    <xf numFmtId="0" fontId="5" fillId="3" borderId="1" xfId="133" applyNumberFormat="1" applyFont="1" applyFill="1" applyBorder="1" applyAlignment="1">
      <alignment horizontal="left" vertical="center" wrapText="1"/>
    </xf>
    <xf numFmtId="0" fontId="5" fillId="3" borderId="1" xfId="133" applyNumberFormat="1" applyFont="1" applyFill="1" applyBorder="1" applyAlignment="1">
      <alignment horizontal="center" vertical="center" wrapText="1"/>
    </xf>
    <xf numFmtId="0" fontId="5" fillId="3" borderId="1" xfId="312" applyNumberFormat="1" applyFont="1" applyFill="1" applyBorder="1" applyAlignment="1">
      <alignment horizontal="center" vertical="center" wrapText="1"/>
    </xf>
    <xf numFmtId="0" fontId="5" fillId="3" borderId="1" xfId="104" applyNumberFormat="1" applyFont="1" applyFill="1" applyBorder="1" applyAlignment="1">
      <alignment horizontal="center" vertical="center" wrapText="1"/>
    </xf>
    <xf numFmtId="0" fontId="9" fillId="0" borderId="0" xfId="0" applyNumberFormat="1" applyFont="1" applyBorder="1" applyAlignment="1">
      <alignment horizontal="center" vertical="center" wrapText="1"/>
    </xf>
    <xf numFmtId="0" fontId="5" fillId="3" borderId="1" xfId="1393" applyNumberFormat="1" applyFont="1" applyFill="1" applyBorder="1" applyAlignment="1">
      <alignment horizontal="center" vertical="center" wrapText="1"/>
    </xf>
    <xf numFmtId="0" fontId="9" fillId="0" borderId="1" xfId="26" applyNumberFormat="1" applyFont="1" applyFill="1" applyBorder="1" applyAlignment="1">
      <alignment horizontal="left" vertical="center" wrapText="1"/>
    </xf>
    <xf numFmtId="0" fontId="9" fillId="0" borderId="1" xfId="0" applyNumberFormat="1" applyFont="1" applyBorder="1" applyAlignment="1">
      <alignment horizontal="left" vertical="center" wrapText="1"/>
    </xf>
    <xf numFmtId="0" fontId="9" fillId="0" borderId="1" xfId="108" applyNumberFormat="1" applyFont="1" applyFill="1" applyBorder="1" applyAlignment="1">
      <alignment horizontal="left" vertical="center" wrapText="1"/>
    </xf>
    <xf numFmtId="0" fontId="9" fillId="0" borderId="1" xfId="662"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9" fillId="0" borderId="0" xfId="0" applyNumberFormat="1" applyFont="1" applyFill="1" applyAlignment="1">
      <alignment horizontal="left"/>
    </xf>
    <xf numFmtId="0" fontId="9" fillId="0" borderId="1" xfId="2" quotePrefix="1" applyNumberFormat="1" applyFont="1" applyFill="1" applyBorder="1" applyAlignment="1">
      <alignment horizontal="left" vertical="center" wrapText="1"/>
    </xf>
    <xf numFmtId="0" fontId="9" fillId="3" borderId="1" xfId="0" applyNumberFormat="1" applyFont="1" applyFill="1" applyBorder="1" applyAlignment="1">
      <alignment horizontal="left" vertical="center" wrapText="1" readingOrder="1"/>
    </xf>
    <xf numFmtId="0" fontId="5" fillId="3" borderId="1" xfId="0" applyNumberFormat="1" applyFont="1" applyFill="1" applyBorder="1" applyAlignment="1">
      <alignment horizontal="left" vertical="center" wrapText="1" readingOrder="1"/>
    </xf>
    <xf numFmtId="0" fontId="9" fillId="0" borderId="1" xfId="0" applyNumberFormat="1" applyFont="1" applyFill="1" applyBorder="1" applyAlignment="1">
      <alignment horizontal="left" vertical="center" wrapText="1" readingOrder="1"/>
    </xf>
    <xf numFmtId="0" fontId="9" fillId="0" borderId="1" xfId="0" applyNumberFormat="1" applyFont="1" applyBorder="1" applyAlignment="1">
      <alignment horizontal="left" vertical="center" wrapText="1" readingOrder="1"/>
    </xf>
    <xf numFmtId="0" fontId="5" fillId="3" borderId="1" xfId="105" quotePrefix="1" applyNumberFormat="1" applyFont="1" applyFill="1" applyBorder="1" applyAlignment="1">
      <alignment horizontal="left" vertical="center" wrapText="1"/>
    </xf>
    <xf numFmtId="0" fontId="5" fillId="3" borderId="1" xfId="104"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12" fillId="0" borderId="0" xfId="0" applyNumberFormat="1" applyFont="1" applyFill="1" applyAlignment="1">
      <alignment horizontal="left" vertical="center"/>
    </xf>
    <xf numFmtId="43" fontId="9" fillId="0" borderId="1" xfId="1385"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9" fillId="2" borderId="0" xfId="0" applyFont="1" applyFill="1" applyAlignment="1">
      <alignment vertical="center"/>
    </xf>
    <xf numFmtId="0" fontId="9" fillId="2" borderId="4" xfId="0" applyNumberFormat="1" applyFont="1" applyFill="1" applyBorder="1"/>
    <xf numFmtId="0" fontId="9" fillId="2" borderId="0" xfId="0" applyNumberFormat="1" applyFont="1" applyFill="1"/>
    <xf numFmtId="0" fontId="5" fillId="2" borderId="1" xfId="0" applyNumberFormat="1" applyFont="1" applyFill="1" applyBorder="1" applyAlignment="1">
      <alignment horizontal="left" vertical="center" wrapText="1"/>
    </xf>
    <xf numFmtId="0" fontId="9" fillId="2" borderId="1" xfId="3" applyFont="1" applyFill="1" applyBorder="1" applyAlignment="1">
      <alignment horizontal="center" vertical="center"/>
    </xf>
    <xf numFmtId="49" fontId="9" fillId="2" borderId="4" xfId="3" applyNumberFormat="1" applyFont="1" applyFill="1" applyBorder="1" applyAlignment="1">
      <alignment horizontal="center" vertical="center"/>
    </xf>
    <xf numFmtId="0" fontId="5" fillId="2" borderId="1" xfId="3" applyNumberFormat="1" applyFont="1" applyFill="1" applyBorder="1" applyAlignment="1">
      <alignment vertical="center" wrapText="1"/>
    </xf>
    <xf numFmtId="0" fontId="9" fillId="2" borderId="1" xfId="3" applyNumberFormat="1" applyFont="1" applyFill="1" applyBorder="1" applyAlignment="1">
      <alignment horizontal="center" vertical="center" wrapText="1"/>
    </xf>
    <xf numFmtId="0" fontId="9" fillId="2" borderId="1" xfId="8" applyFont="1" applyFill="1" applyBorder="1" applyAlignment="1">
      <alignment horizontal="center" vertical="center" wrapText="1"/>
    </xf>
    <xf numFmtId="0" fontId="9" fillId="2" borderId="1" xfId="33" applyFont="1" applyFill="1" applyBorder="1" applyAlignment="1">
      <alignment horizontal="center" vertical="center" wrapText="1"/>
    </xf>
    <xf numFmtId="0" fontId="9" fillId="2" borderId="0" xfId="0" applyFont="1" applyFill="1" applyAlignment="1">
      <alignment horizontal="center" vertical="center" wrapText="1"/>
    </xf>
    <xf numFmtId="2" fontId="9" fillId="2" borderId="1" xfId="0" applyNumberFormat="1" applyFont="1" applyFill="1" applyBorder="1" applyAlignment="1">
      <alignment horizontal="center" vertical="center"/>
    </xf>
    <xf numFmtId="0" fontId="9" fillId="2" borderId="1" xfId="0" applyNumberFormat="1" applyFont="1" applyFill="1" applyBorder="1" applyAlignment="1">
      <alignment vertical="center"/>
    </xf>
    <xf numFmtId="0" fontId="9" fillId="2" borderId="1" xfId="33" applyFont="1" applyFill="1" applyBorder="1" applyAlignment="1">
      <alignment horizontal="left" vertical="center" wrapText="1"/>
    </xf>
    <xf numFmtId="0" fontId="9" fillId="2" borderId="1" xfId="13" applyFont="1" applyFill="1" applyBorder="1" applyAlignment="1">
      <alignment horizontal="center" vertical="center" wrapText="1"/>
    </xf>
    <xf numFmtId="167" fontId="9" fillId="2" borderId="1" xfId="13" applyNumberFormat="1" applyFont="1" applyFill="1" applyBorder="1" applyAlignment="1">
      <alignment horizontal="center" vertical="center" wrapText="1"/>
    </xf>
    <xf numFmtId="167" fontId="9" fillId="2" borderId="1" xfId="33" applyNumberFormat="1" applyFont="1" applyFill="1" applyBorder="1" applyAlignment="1">
      <alignment horizontal="center" vertical="center" wrapText="1"/>
    </xf>
    <xf numFmtId="170" fontId="9" fillId="2" borderId="1" xfId="33" applyNumberFormat="1" applyFont="1" applyFill="1" applyBorder="1" applyAlignment="1">
      <alignment horizontal="center" vertical="center" wrapText="1"/>
    </xf>
    <xf numFmtId="0" fontId="9" fillId="2" borderId="1" xfId="13" applyFont="1" applyFill="1" applyBorder="1" applyAlignment="1">
      <alignment horizontal="left" vertical="center" wrapText="1"/>
    </xf>
    <xf numFmtId="0" fontId="9" fillId="2" borderId="1" xfId="0" applyFont="1" applyFill="1" applyBorder="1"/>
    <xf numFmtId="0" fontId="9" fillId="2" borderId="4" xfId="0" applyFont="1" applyFill="1" applyBorder="1"/>
    <xf numFmtId="0" fontId="9" fillId="2" borderId="1" xfId="4" applyFont="1" applyFill="1" applyBorder="1" applyAlignment="1">
      <alignment horizontal="left" vertical="center" wrapText="1"/>
    </xf>
    <xf numFmtId="0" fontId="9" fillId="2" borderId="0" xfId="0" applyFont="1" applyFill="1"/>
    <xf numFmtId="0" fontId="9" fillId="2" borderId="5" xfId="0" applyFont="1" applyFill="1" applyBorder="1" applyAlignment="1">
      <alignment wrapText="1"/>
    </xf>
    <xf numFmtId="0" fontId="9" fillId="2" borderId="1" xfId="0" applyNumberFormat="1" applyFont="1" applyFill="1" applyBorder="1" applyAlignment="1">
      <alignment horizontal="left"/>
    </xf>
    <xf numFmtId="49" fontId="9" fillId="2" borderId="1" xfId="3" applyNumberFormat="1" applyFont="1" applyFill="1" applyBorder="1" applyAlignment="1">
      <alignment horizontal="center" vertical="center"/>
    </xf>
    <xf numFmtId="0" fontId="9" fillId="2" borderId="1" xfId="3" applyFont="1" applyFill="1" applyBorder="1" applyAlignment="1">
      <alignment vertical="center" wrapText="1"/>
    </xf>
    <xf numFmtId="0" fontId="9" fillId="2" borderId="1" xfId="3" applyNumberFormat="1" applyFont="1" applyFill="1" applyBorder="1" applyAlignment="1">
      <alignment horizontal="left" vertical="center" wrapText="1"/>
    </xf>
    <xf numFmtId="0" fontId="9" fillId="2" borderId="1" xfId="3" applyFont="1" applyFill="1" applyBorder="1" applyAlignment="1">
      <alignment vertical="center"/>
    </xf>
    <xf numFmtId="0" fontId="9" fillId="2" borderId="0" xfId="3" applyFont="1" applyFill="1" applyAlignment="1">
      <alignment vertical="center"/>
    </xf>
    <xf numFmtId="0" fontId="9" fillId="2" borderId="1" xfId="3" applyFont="1" applyFill="1" applyBorder="1" applyAlignment="1">
      <alignment horizontal="left" vertical="center" wrapText="1"/>
    </xf>
    <xf numFmtId="0" fontId="9" fillId="2" borderId="0" xfId="3" applyNumberFormat="1" applyFont="1" applyFill="1" applyBorder="1" applyAlignment="1">
      <alignment horizontal="left" vertical="center" wrapText="1"/>
    </xf>
    <xf numFmtId="0" fontId="9" fillId="2" borderId="0" xfId="3" applyNumberFormat="1" applyFont="1" applyFill="1" applyBorder="1" applyAlignment="1">
      <alignment vertical="center" wrapText="1"/>
    </xf>
    <xf numFmtId="0" fontId="5" fillId="2" borderId="4"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vertical="center"/>
    </xf>
    <xf numFmtId="0" fontId="5" fillId="2" borderId="1" xfId="0" applyNumberFormat="1" applyFont="1" applyFill="1" applyBorder="1" applyAlignment="1">
      <alignment horizontal="left" vertical="center"/>
    </xf>
    <xf numFmtId="0" fontId="5" fillId="2" borderId="1" xfId="0" applyFont="1" applyFill="1" applyBorder="1" applyAlignment="1">
      <alignment horizontal="left" vertical="center" wrapText="1"/>
    </xf>
    <xf numFmtId="2" fontId="9" fillId="2" borderId="1" xfId="0" applyNumberFormat="1" applyFont="1" applyFill="1" applyBorder="1" applyAlignment="1">
      <alignment horizontal="left" vertical="center"/>
    </xf>
    <xf numFmtId="0" fontId="9" fillId="2" borderId="1" xfId="27" applyFont="1" applyFill="1" applyBorder="1" applyAlignment="1">
      <alignment horizontal="center" vertical="center" wrapText="1"/>
    </xf>
    <xf numFmtId="222" fontId="9" fillId="2" borderId="1" xfId="292" applyNumberFormat="1" applyFont="1" applyFill="1" applyBorder="1" applyAlignment="1">
      <alignment horizontal="right" vertical="center"/>
    </xf>
    <xf numFmtId="2" fontId="9" fillId="2" borderId="1" xfId="27" quotePrefix="1" applyNumberFormat="1" applyFont="1" applyFill="1" applyBorder="1" applyAlignment="1">
      <alignment horizontal="left" vertical="center" wrapText="1"/>
    </xf>
    <xf numFmtId="222" fontId="9" fillId="2" borderId="1" xfId="292" applyNumberFormat="1" applyFont="1" applyFill="1" applyBorder="1" applyAlignment="1">
      <alignment vertical="center"/>
    </xf>
    <xf numFmtId="223" fontId="9" fillId="2" borderId="1" xfId="0" applyNumberFormat="1" applyFont="1" applyFill="1" applyBorder="1" applyAlignment="1">
      <alignment horizontal="center" vertical="center" wrapText="1"/>
    </xf>
    <xf numFmtId="0" fontId="9" fillId="2" borderId="1" xfId="0" quotePrefix="1" applyFont="1" applyFill="1" applyBorder="1" applyAlignment="1">
      <alignment horizontal="left" vertical="center" wrapText="1"/>
    </xf>
    <xf numFmtId="49" fontId="9" fillId="2" borderId="1" xfId="106" applyNumberFormat="1" applyFont="1" applyFill="1" applyBorder="1" applyAlignment="1">
      <alignment horizontal="center" vertical="center" wrapText="1"/>
    </xf>
    <xf numFmtId="0" fontId="5" fillId="2" borderId="1" xfId="0" applyNumberFormat="1" applyFont="1" applyFill="1" applyBorder="1"/>
    <xf numFmtId="0" fontId="5" fillId="2" borderId="4" xfId="0" applyNumberFormat="1" applyFont="1" applyFill="1" applyBorder="1"/>
    <xf numFmtId="0" fontId="5" fillId="2" borderId="1" xfId="0" applyFont="1" applyFill="1" applyBorder="1" applyAlignment="1">
      <alignment horizontal="center" vertical="center" wrapText="1" readingOrder="1"/>
    </xf>
    <xf numFmtId="0" fontId="9" fillId="2" borderId="33" xfId="0" applyFont="1" applyFill="1" applyBorder="1" applyAlignment="1">
      <alignment horizontal="center" vertical="center"/>
    </xf>
    <xf numFmtId="0" fontId="9" fillId="2" borderId="11" xfId="0" applyFont="1" applyFill="1" applyBorder="1" applyAlignment="1">
      <alignment horizontal="left" vertical="center" wrapText="1"/>
    </xf>
    <xf numFmtId="0" fontId="5" fillId="2" borderId="1" xfId="120" applyFont="1" applyFill="1" applyBorder="1" applyAlignment="1">
      <alignment horizontal="left" vertical="center" wrapText="1"/>
    </xf>
    <xf numFmtId="0" fontId="9" fillId="2" borderId="1" xfId="120" applyFont="1" applyFill="1" applyBorder="1" applyAlignment="1">
      <alignment horizontal="center" vertical="center" wrapText="1"/>
    </xf>
    <xf numFmtId="0" fontId="9" fillId="2" borderId="1" xfId="120" applyFont="1" applyFill="1" applyBorder="1" applyAlignment="1">
      <alignment horizontal="left" vertical="center" wrapText="1"/>
    </xf>
    <xf numFmtId="2" fontId="9" fillId="2" borderId="1" xfId="120" applyNumberFormat="1" applyFont="1" applyFill="1" applyBorder="1" applyAlignment="1">
      <alignment horizontal="center" vertical="center" wrapText="1"/>
    </xf>
    <xf numFmtId="0" fontId="9" fillId="2" borderId="1" xfId="125" applyNumberFormat="1" applyFont="1" applyFill="1" applyBorder="1" applyAlignment="1">
      <alignment horizontal="left" vertical="center" wrapText="1"/>
    </xf>
    <xf numFmtId="0" fontId="9" fillId="2" borderId="1" xfId="8" applyFont="1" applyFill="1" applyBorder="1" applyAlignment="1">
      <alignment vertical="center" wrapText="1"/>
    </xf>
    <xf numFmtId="0" fontId="9" fillId="2" borderId="1" xfId="120" applyFont="1" applyFill="1" applyBorder="1" applyAlignment="1">
      <alignment vertical="center" wrapText="1"/>
    </xf>
    <xf numFmtId="0" fontId="9" fillId="2" borderId="0" xfId="120" applyFont="1" applyFill="1" applyBorder="1" applyAlignment="1">
      <alignment horizontal="left" vertical="center" wrapText="1"/>
    </xf>
    <xf numFmtId="0" fontId="9" fillId="2" borderId="0" xfId="125" applyNumberFormat="1" applyFont="1" applyFill="1" applyBorder="1" applyAlignment="1">
      <alignment vertical="center" wrapText="1"/>
    </xf>
    <xf numFmtId="2" fontId="9" fillId="2" borderId="1" xfId="125" applyNumberFormat="1" applyFont="1" applyFill="1" applyBorder="1" applyAlignment="1">
      <alignment horizontal="center" vertical="center" wrapText="1"/>
    </xf>
    <xf numFmtId="0" fontId="5" fillId="2" borderId="1" xfId="0" applyFont="1" applyFill="1" applyBorder="1" applyAlignment="1">
      <alignment wrapText="1"/>
    </xf>
    <xf numFmtId="0" fontId="5" fillId="2" borderId="0" xfId="0" applyFont="1" applyFill="1" applyAlignment="1">
      <alignment wrapText="1"/>
    </xf>
    <xf numFmtId="2" fontId="9" fillId="2" borderId="1" xfId="1388" applyNumberFormat="1" applyFont="1" applyFill="1" applyBorder="1" applyAlignment="1">
      <alignment horizontal="center" vertical="center" wrapText="1"/>
    </xf>
    <xf numFmtId="0" fontId="9" fillId="2" borderId="1" xfId="120" quotePrefix="1" applyFont="1" applyFill="1" applyBorder="1" applyAlignment="1">
      <alignment horizontal="left" vertical="center" wrapText="1"/>
    </xf>
    <xf numFmtId="0" fontId="9" fillId="2" borderId="0" xfId="0" applyFont="1" applyFill="1" applyBorder="1" applyAlignment="1">
      <alignment vertical="center" wrapText="1"/>
    </xf>
    <xf numFmtId="0" fontId="9" fillId="2" borderId="0" xfId="0" applyFont="1" applyFill="1" applyBorder="1" applyAlignment="1">
      <alignment vertical="center"/>
    </xf>
    <xf numFmtId="0" fontId="9" fillId="2" borderId="1" xfId="125" applyNumberFormat="1" applyFont="1" applyFill="1" applyBorder="1" applyAlignment="1">
      <alignment vertical="center" wrapText="1"/>
    </xf>
    <xf numFmtId="0" fontId="9" fillId="2" borderId="1" xfId="20" applyFont="1" applyFill="1" applyBorder="1" applyAlignment="1">
      <alignment horizontal="center" vertical="center" wrapText="1"/>
    </xf>
    <xf numFmtId="167" fontId="9" fillId="2" borderId="1" xfId="20" applyNumberFormat="1" applyFont="1" applyFill="1" applyBorder="1" applyAlignment="1">
      <alignment horizontal="center" vertical="center" wrapText="1"/>
    </xf>
    <xf numFmtId="0" fontId="9" fillId="2" borderId="1" xfId="20" applyFont="1" applyFill="1" applyBorder="1" applyAlignment="1">
      <alignment horizontal="left" vertical="center" wrapText="1"/>
    </xf>
    <xf numFmtId="0" fontId="5" fillId="2" borderId="1" xfId="10" applyFont="1" applyFill="1" applyBorder="1" applyAlignment="1">
      <alignment horizontal="left" vertical="center" wrapText="1"/>
    </xf>
    <xf numFmtId="4" fontId="9" fillId="2" borderId="1" xfId="0" applyNumberFormat="1" applyFont="1" applyFill="1" applyBorder="1" applyAlignment="1">
      <alignment horizontal="center" vertical="center" wrapText="1"/>
    </xf>
    <xf numFmtId="0" fontId="9" fillId="2" borderId="1" xfId="1395" quotePrefix="1" applyFont="1" applyFill="1" applyBorder="1" applyAlignment="1">
      <alignment horizontal="center" vertical="center" wrapText="1"/>
    </xf>
    <xf numFmtId="0" fontId="9" fillId="2" borderId="1" xfId="138"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0" fontId="9" fillId="2" borderId="1" xfId="26" applyFont="1" applyFill="1" applyBorder="1"/>
    <xf numFmtId="0" fontId="9" fillId="2" borderId="4" xfId="26" applyFont="1" applyFill="1" applyBorder="1"/>
    <xf numFmtId="0" fontId="5" fillId="2" borderId="1" xfId="0" applyFont="1" applyFill="1" applyBorder="1" applyAlignment="1" applyProtection="1">
      <alignment horizontal="left" vertical="center" wrapText="1"/>
      <protection hidden="1"/>
    </xf>
    <xf numFmtId="0" fontId="9" fillId="2" borderId="0" xfId="26" applyFont="1" applyFill="1"/>
    <xf numFmtId="0" fontId="9" fillId="2" borderId="1" xfId="129" applyFont="1" applyFill="1" applyBorder="1" applyAlignment="1" applyProtection="1">
      <alignment horizontal="left" vertical="center" wrapText="1"/>
      <protection hidden="1"/>
    </xf>
    <xf numFmtId="0" fontId="36" fillId="2" borderId="1" xfId="0" applyFont="1" applyFill="1" applyBorder="1" applyAlignment="1">
      <alignment wrapText="1"/>
    </xf>
    <xf numFmtId="0" fontId="36" fillId="2" borderId="4" xfId="0" applyFont="1" applyFill="1" applyBorder="1" applyAlignment="1">
      <alignment wrapText="1"/>
    </xf>
    <xf numFmtId="49" fontId="9" fillId="2" borderId="1" xfId="0" applyNumberFormat="1" applyFont="1" applyFill="1" applyBorder="1" applyAlignment="1">
      <alignment horizontal="center" vertical="center" wrapText="1"/>
    </xf>
    <xf numFmtId="0" fontId="36" fillId="2" borderId="0" xfId="0" applyFont="1" applyFill="1" applyBorder="1" applyAlignment="1">
      <alignment wrapText="1"/>
    </xf>
    <xf numFmtId="167" fontId="9" fillId="2" borderId="1" xfId="0" applyNumberFormat="1" applyFont="1" applyFill="1" applyBorder="1" applyAlignment="1">
      <alignment horizontal="center" vertical="center" wrapText="1"/>
    </xf>
    <xf numFmtId="0" fontId="22" fillId="2" borderId="1" xfId="0" applyFont="1" applyFill="1" applyBorder="1"/>
    <xf numFmtId="0" fontId="22" fillId="2" borderId="4" xfId="0" applyFont="1" applyFill="1" applyBorder="1"/>
    <xf numFmtId="0" fontId="22" fillId="2" borderId="0" xfId="0" applyFont="1" applyFill="1" applyBorder="1"/>
    <xf numFmtId="0" fontId="9" fillId="2" borderId="1" xfId="1392" applyFont="1" applyFill="1" applyBorder="1" applyAlignment="1">
      <alignment vertical="center" wrapText="1"/>
    </xf>
    <xf numFmtId="0" fontId="22" fillId="2" borderId="1" xfId="0" quotePrefix="1" applyFont="1" applyFill="1" applyBorder="1" applyAlignment="1">
      <alignment horizontal="justify" vertical="center" wrapText="1"/>
    </xf>
    <xf numFmtId="2" fontId="9" fillId="2" borderId="1" xfId="0" quotePrefix="1" applyNumberFormat="1" applyFont="1" applyFill="1" applyBorder="1" applyAlignment="1">
      <alignment horizontal="justify" vertical="center" wrapText="1"/>
    </xf>
    <xf numFmtId="2" fontId="9" fillId="2" borderId="1" xfId="33" quotePrefix="1" applyNumberFormat="1" applyFont="1" applyFill="1" applyBorder="1" applyAlignment="1">
      <alignment horizontal="justify" vertical="center" wrapText="1"/>
    </xf>
    <xf numFmtId="0" fontId="9" fillId="2" borderId="1" xfId="0" quotePrefix="1" applyFont="1" applyFill="1" applyBorder="1" applyAlignment="1">
      <alignment horizontal="justify" vertical="center" wrapText="1"/>
    </xf>
    <xf numFmtId="0" fontId="9" fillId="2" borderId="1" xfId="0" applyFont="1" applyFill="1" applyBorder="1" applyAlignment="1">
      <alignment horizontal="center" vertical="center" wrapText="1" readingOrder="1"/>
    </xf>
    <xf numFmtId="2" fontId="9" fillId="2" borderId="1" xfId="0" applyNumberFormat="1" applyFont="1" applyFill="1" applyBorder="1"/>
    <xf numFmtId="0" fontId="9" fillId="2" borderId="1" xfId="46" applyFont="1" applyFill="1" applyBorder="1" applyAlignment="1">
      <alignment horizontal="center" vertical="center" wrapText="1"/>
    </xf>
    <xf numFmtId="0" fontId="5" fillId="2" borderId="1" xfId="0" applyFont="1" applyFill="1" applyBorder="1"/>
    <xf numFmtId="0" fontId="9" fillId="2" borderId="6" xfId="0" applyFont="1" applyFill="1" applyBorder="1" applyAlignment="1">
      <alignment horizontal="center" vertical="center" wrapText="1"/>
    </xf>
    <xf numFmtId="43" fontId="9" fillId="2" borderId="6" xfId="1385" applyFont="1" applyFill="1" applyBorder="1" applyAlignment="1">
      <alignment horizontal="right" vertical="center" wrapText="1"/>
    </xf>
    <xf numFmtId="49" fontId="9" fillId="2" borderId="3" xfId="0" quotePrefix="1" applyNumberFormat="1" applyFont="1" applyFill="1" applyBorder="1" applyAlignment="1">
      <alignment horizontal="center" vertical="center" wrapText="1"/>
    </xf>
    <xf numFmtId="0" fontId="5" fillId="2" borderId="1" xfId="98" applyFont="1" applyFill="1" applyBorder="1" applyAlignment="1">
      <alignment vertical="center" wrapText="1"/>
    </xf>
    <xf numFmtId="0" fontId="5" fillId="2" borderId="1" xfId="98" applyFont="1" applyFill="1" applyBorder="1" applyAlignment="1">
      <alignment horizontal="left" vertical="center" wrapText="1"/>
    </xf>
    <xf numFmtId="0" fontId="9" fillId="2" borderId="1" xfId="98" applyFont="1" applyFill="1" applyBorder="1" applyAlignment="1">
      <alignment vertical="center" wrapText="1"/>
    </xf>
    <xf numFmtId="0" fontId="9" fillId="2" borderId="1" xfId="98" applyFont="1" applyFill="1" applyBorder="1" applyAlignment="1">
      <alignment horizontal="left" vertical="center" wrapText="1"/>
    </xf>
    <xf numFmtId="0" fontId="9" fillId="2" borderId="1" xfId="0" applyFont="1" applyFill="1" applyBorder="1" applyAlignment="1">
      <alignment horizontal="justify" vertical="center" wrapText="1"/>
    </xf>
    <xf numFmtId="0" fontId="9" fillId="2" borderId="0" xfId="0" applyNumberFormat="1" applyFont="1" applyFill="1" applyAlignment="1">
      <alignment horizontal="left"/>
    </xf>
    <xf numFmtId="0" fontId="9" fillId="2" borderId="0" xfId="0" applyFont="1" applyFill="1" applyBorder="1" applyAlignment="1">
      <alignment horizontal="left" vertical="center" wrapText="1"/>
    </xf>
    <xf numFmtId="2" fontId="5" fillId="2" borderId="1" xfId="105" applyNumberFormat="1" applyFont="1" applyFill="1" applyBorder="1" applyAlignment="1">
      <alignment horizontal="center" vertical="center" wrapText="1"/>
    </xf>
    <xf numFmtId="2" fontId="5" fillId="2" borderId="1" xfId="7" applyNumberFormat="1" applyFont="1" applyFill="1" applyBorder="1" applyAlignment="1">
      <alignment horizontal="center" vertical="center" wrapText="1"/>
    </xf>
    <xf numFmtId="0" fontId="9" fillId="2" borderId="1" xfId="0" applyNumberFormat="1" applyFont="1" applyFill="1" applyBorder="1" applyAlignment="1">
      <alignment vertical="center" wrapText="1"/>
    </xf>
    <xf numFmtId="0" fontId="9" fillId="2" borderId="1" xfId="136" applyFont="1" applyFill="1" applyBorder="1" applyAlignment="1">
      <alignment vertical="center"/>
    </xf>
    <xf numFmtId="0" fontId="9" fillId="2" borderId="4" xfId="136" applyFont="1" applyFill="1" applyBorder="1" applyAlignment="1">
      <alignment vertical="center"/>
    </xf>
    <xf numFmtId="0" fontId="5" fillId="2" borderId="1" xfId="136" applyFont="1" applyFill="1" applyBorder="1" applyAlignment="1">
      <alignment horizontal="center" vertical="center" wrapText="1"/>
    </xf>
    <xf numFmtId="0" fontId="5" fillId="2" borderId="1" xfId="99" applyFont="1" applyFill="1" applyBorder="1" applyAlignment="1">
      <alignment horizontal="left" vertical="center" wrapText="1"/>
    </xf>
    <xf numFmtId="0" fontId="5" fillId="2" borderId="1" xfId="136" applyFont="1" applyFill="1" applyBorder="1" applyAlignment="1">
      <alignment vertical="center"/>
    </xf>
    <xf numFmtId="0" fontId="5" fillId="2" borderId="4" xfId="136" applyFont="1" applyFill="1" applyBorder="1" applyAlignment="1">
      <alignment vertical="center"/>
    </xf>
    <xf numFmtId="0" fontId="9" fillId="2" borderId="0" xfId="136" applyFont="1" applyFill="1" applyAlignment="1">
      <alignment vertical="center"/>
    </xf>
    <xf numFmtId="0" fontId="9" fillId="2" borderId="4" xfId="0" applyNumberFormat="1" applyFont="1" applyFill="1" applyBorder="1" applyAlignment="1">
      <alignment horizontal="center" vertical="center"/>
    </xf>
    <xf numFmtId="0" fontId="9" fillId="2" borderId="0" xfId="0" applyNumberFormat="1" applyFont="1" applyFill="1" applyAlignment="1">
      <alignment horizontal="center" vertical="center"/>
    </xf>
    <xf numFmtId="0" fontId="9" fillId="2" borderId="1" xfId="118" applyNumberFormat="1" applyFont="1" applyFill="1" applyBorder="1" applyAlignment="1">
      <alignment horizontal="center" vertical="center" wrapText="1"/>
    </xf>
    <xf numFmtId="0" fontId="9" fillId="2" borderId="1" xfId="107" applyFont="1" applyFill="1" applyBorder="1" applyAlignment="1" applyProtection="1">
      <alignment horizontal="left" vertical="center" wrapText="1"/>
    </xf>
    <xf numFmtId="0" fontId="9" fillId="2" borderId="1" xfId="1393" applyFont="1" applyFill="1" applyBorder="1" applyAlignment="1">
      <alignment horizontal="center" vertical="center" wrapText="1"/>
    </xf>
    <xf numFmtId="4" fontId="9" fillId="2" borderId="0" xfId="0" applyNumberFormat="1" applyFont="1" applyFill="1"/>
    <xf numFmtId="0" fontId="9" fillId="2" borderId="1" xfId="662" applyFont="1" applyFill="1" applyBorder="1" applyAlignment="1">
      <alignment horizontal="center" vertical="center" wrapText="1"/>
    </xf>
    <xf numFmtId="0" fontId="9" fillId="2" borderId="1" xfId="1396" applyFont="1" applyFill="1" applyBorder="1" applyAlignment="1">
      <alignment horizontal="center" vertical="center" wrapText="1"/>
    </xf>
    <xf numFmtId="2" fontId="5" fillId="2" borderId="1" xfId="133" applyNumberFormat="1" applyFont="1" applyFill="1" applyBorder="1" applyAlignment="1">
      <alignment horizontal="left" vertical="center" wrapText="1"/>
    </xf>
    <xf numFmtId="0" fontId="9" fillId="2" borderId="1" xfId="0" quotePrefix="1" applyFont="1" applyFill="1" applyBorder="1" applyAlignment="1">
      <alignment vertical="center" wrapText="1"/>
    </xf>
    <xf numFmtId="0" fontId="9" fillId="2" borderId="1" xfId="28" quotePrefix="1" applyFont="1" applyFill="1" applyBorder="1" applyAlignment="1">
      <alignment horizontal="left" vertical="center" wrapText="1"/>
    </xf>
    <xf numFmtId="0" fontId="9" fillId="2" borderId="1" xfId="104" applyFont="1" applyFill="1" applyBorder="1" applyAlignment="1">
      <alignment horizontal="left" vertical="center" wrapText="1"/>
    </xf>
    <xf numFmtId="0" fontId="9" fillId="2" borderId="1" xfId="103" quotePrefix="1" applyFont="1" applyFill="1" applyBorder="1" applyAlignment="1">
      <alignment vertical="center" wrapText="1"/>
    </xf>
    <xf numFmtId="0" fontId="22" fillId="2" borderId="1" xfId="0" applyFont="1" applyFill="1" applyBorder="1" applyAlignment="1">
      <alignment horizontal="left" vertical="center" wrapText="1"/>
    </xf>
    <xf numFmtId="170" fontId="5" fillId="2" borderId="1" xfId="0" applyNumberFormat="1" applyFont="1" applyFill="1" applyBorder="1" applyAlignment="1">
      <alignment horizontal="center" vertical="center"/>
    </xf>
    <xf numFmtId="170" fontId="5" fillId="2" borderId="1" xfId="0" applyNumberFormat="1" applyFont="1" applyFill="1" applyBorder="1" applyAlignment="1">
      <alignment horizontal="left" vertical="center"/>
    </xf>
    <xf numFmtId="1" fontId="5" fillId="2" borderId="1" xfId="0" applyNumberFormat="1" applyFont="1" applyFill="1" applyBorder="1" applyAlignment="1">
      <alignment horizontal="center" vertical="center"/>
    </xf>
    <xf numFmtId="0" fontId="9" fillId="2" borderId="6" xfId="0" applyFont="1" applyFill="1" applyBorder="1" applyAlignment="1">
      <alignment horizontal="left" vertical="center" wrapText="1"/>
    </xf>
    <xf numFmtId="0" fontId="5" fillId="2" borderId="1" xfId="0" applyNumberFormat="1" applyFont="1" applyFill="1" applyBorder="1" applyAlignment="1">
      <alignment horizontal="left"/>
    </xf>
    <xf numFmtId="0" fontId="9" fillId="2" borderId="4" xfId="0" applyNumberFormat="1" applyFont="1" applyFill="1" applyBorder="1" applyAlignment="1">
      <alignment vertical="center"/>
    </xf>
    <xf numFmtId="0" fontId="9" fillId="2" borderId="9" xfId="0" applyNumberFormat="1" applyFont="1" applyFill="1" applyBorder="1" applyAlignment="1">
      <alignment vertical="center"/>
    </xf>
    <xf numFmtId="0" fontId="9" fillId="2" borderId="10" xfId="0" applyNumberFormat="1" applyFont="1" applyFill="1" applyBorder="1" applyAlignment="1">
      <alignment vertical="center"/>
    </xf>
    <xf numFmtId="2" fontId="5" fillId="2" borderId="1" xfId="0" applyNumberFormat="1" applyFont="1" applyFill="1" applyBorder="1" applyAlignment="1">
      <alignment vertical="center"/>
    </xf>
    <xf numFmtId="2" fontId="9" fillId="2" borderId="1" xfId="0" applyNumberFormat="1" applyFont="1" applyFill="1" applyBorder="1" applyAlignment="1">
      <alignment vertical="center"/>
    </xf>
    <xf numFmtId="0" fontId="9" fillId="2" borderId="10" xfId="33" applyNumberFormat="1" applyFont="1" applyFill="1" applyBorder="1" applyAlignment="1">
      <alignment horizontal="center" vertical="center" wrapText="1"/>
    </xf>
    <xf numFmtId="0" fontId="9" fillId="2" borderId="0" xfId="0" applyNumberFormat="1" applyFont="1" applyFill="1" applyAlignment="1">
      <alignment vertical="center"/>
    </xf>
    <xf numFmtId="0" fontId="9" fillId="2" borderId="1" xfId="106" applyFont="1" applyFill="1" applyBorder="1" applyAlignment="1">
      <alignment vertical="center" wrapText="1"/>
    </xf>
    <xf numFmtId="0" fontId="9" fillId="2" borderId="4" xfId="106" applyFont="1" applyFill="1" applyBorder="1" applyAlignment="1">
      <alignment vertical="center" wrapText="1"/>
    </xf>
    <xf numFmtId="0" fontId="9" fillId="2" borderId="1" xfId="0" applyFont="1" applyFill="1" applyBorder="1" applyAlignment="1">
      <alignment vertical="center" wrapText="1" shrinkToFit="1"/>
    </xf>
    <xf numFmtId="0" fontId="5" fillId="2" borderId="10" xfId="0" applyFont="1" applyFill="1" applyBorder="1" applyAlignment="1">
      <alignment vertical="center" wrapText="1"/>
    </xf>
    <xf numFmtId="0" fontId="9" fillId="2" borderId="0" xfId="120" applyFont="1" applyFill="1" applyAlignment="1">
      <alignment vertical="center"/>
    </xf>
    <xf numFmtId="168" fontId="9" fillId="2" borderId="1" xfId="120" applyNumberFormat="1" applyFont="1" applyFill="1" applyBorder="1" applyAlignment="1">
      <alignment vertical="center" wrapText="1"/>
    </xf>
    <xf numFmtId="168" fontId="9" fillId="2" borderId="9" xfId="120" applyNumberFormat="1" applyFont="1" applyFill="1" applyBorder="1" applyAlignment="1">
      <alignment vertical="center" wrapText="1"/>
    </xf>
    <xf numFmtId="168" fontId="9" fillId="2" borderId="0" xfId="120" applyNumberFormat="1" applyFont="1" applyFill="1" applyBorder="1" applyAlignment="1">
      <alignment vertical="center" wrapText="1"/>
    </xf>
    <xf numFmtId="0" fontId="9" fillId="2" borderId="0" xfId="120" applyFont="1" applyFill="1" applyAlignment="1">
      <alignment vertical="center" wrapText="1"/>
    </xf>
    <xf numFmtId="0" fontId="5" fillId="2" borderId="0" xfId="124" applyFont="1" applyFill="1" applyAlignment="1">
      <alignment wrapText="1"/>
    </xf>
    <xf numFmtId="0" fontId="9" fillId="2" borderId="1" xfId="0" applyFont="1" applyFill="1" applyBorder="1" applyAlignment="1">
      <alignment horizontal="right" vertical="center" wrapText="1"/>
    </xf>
    <xf numFmtId="168" fontId="9" fillId="2" borderId="1" xfId="124" applyNumberFormat="1" applyFont="1" applyFill="1" applyBorder="1" applyAlignment="1">
      <alignment horizontal="center" vertical="center" wrapText="1"/>
    </xf>
    <xf numFmtId="0" fontId="9" fillId="2" borderId="0" xfId="0" applyFont="1" applyFill="1" applyBorder="1" applyAlignment="1">
      <alignment horizontal="right" vertical="center" wrapText="1"/>
    </xf>
    <xf numFmtId="168" fontId="9" fillId="2" borderId="0" xfId="124" applyNumberFormat="1" applyFont="1" applyFill="1" applyBorder="1" applyAlignment="1">
      <alignment horizontal="center" vertical="center" wrapText="1"/>
    </xf>
    <xf numFmtId="0" fontId="9" fillId="2" borderId="1" xfId="138" applyFont="1" applyFill="1" applyBorder="1" applyAlignment="1">
      <alignment vertical="center" wrapText="1"/>
    </xf>
    <xf numFmtId="0" fontId="9" fillId="2" borderId="4" xfId="138" applyFont="1" applyFill="1" applyBorder="1" applyAlignment="1">
      <alignment vertical="center" wrapText="1"/>
    </xf>
    <xf numFmtId="167" fontId="9" fillId="2" borderId="1" xfId="0" applyNumberFormat="1" applyFont="1" applyFill="1" applyBorder="1" applyAlignment="1">
      <alignment vertical="center" wrapText="1"/>
    </xf>
    <xf numFmtId="0" fontId="9" fillId="2" borderId="1" xfId="1" applyNumberFormat="1" applyFont="1" applyFill="1" applyBorder="1" applyAlignment="1">
      <alignment vertical="center" wrapText="1"/>
    </xf>
    <xf numFmtId="0" fontId="5" fillId="2" borderId="1" xfId="0" applyFont="1" applyFill="1" applyBorder="1" applyAlignment="1">
      <alignment vertical="center"/>
    </xf>
    <xf numFmtId="0" fontId="9" fillId="2" borderId="10" xfId="98" applyFont="1" applyFill="1" applyBorder="1" applyAlignment="1">
      <alignment vertical="center" wrapText="1"/>
    </xf>
    <xf numFmtId="2" fontId="5" fillId="2" borderId="1" xfId="27" applyNumberFormat="1" applyFont="1" applyFill="1" applyBorder="1" applyAlignment="1">
      <alignment vertical="center" wrapText="1"/>
    </xf>
    <xf numFmtId="0" fontId="5" fillId="2" borderId="9" xfId="0" applyFont="1" applyFill="1" applyBorder="1" applyAlignment="1">
      <alignment vertical="center" wrapText="1"/>
    </xf>
    <xf numFmtId="0" fontId="9" fillId="2" borderId="31" xfId="0" applyFont="1" applyFill="1" applyBorder="1" applyAlignment="1">
      <alignment vertical="center" wrapText="1"/>
    </xf>
    <xf numFmtId="0" fontId="9" fillId="2" borderId="9" xfId="98" applyFont="1" applyFill="1" applyBorder="1" applyAlignment="1">
      <alignment vertical="center" wrapText="1"/>
    </xf>
    <xf numFmtId="2" fontId="5" fillId="2" borderId="9" xfId="27" applyNumberFormat="1" applyFont="1" applyFill="1" applyBorder="1" applyAlignment="1">
      <alignment vertical="center" wrapText="1"/>
    </xf>
    <xf numFmtId="0" fontId="9" fillId="2" borderId="32" xfId="0" applyFont="1" applyFill="1" applyBorder="1" applyAlignment="1">
      <alignment vertical="center" wrapText="1"/>
    </xf>
    <xf numFmtId="2" fontId="5" fillId="2" borderId="10" xfId="27" applyNumberFormat="1" applyFont="1" applyFill="1" applyBorder="1" applyAlignment="1">
      <alignment vertical="center" wrapText="1"/>
    </xf>
    <xf numFmtId="0" fontId="9" fillId="2" borderId="1" xfId="105" applyNumberFormat="1" applyFont="1" applyFill="1" applyBorder="1" applyAlignment="1">
      <alignment horizontal="left" vertical="center" wrapText="1"/>
    </xf>
    <xf numFmtId="0" fontId="9" fillId="2" borderId="1" xfId="99" applyFont="1" applyFill="1" applyBorder="1" applyAlignment="1">
      <alignment vertical="center"/>
    </xf>
    <xf numFmtId="0" fontId="9" fillId="2" borderId="4" xfId="99" applyFont="1" applyFill="1" applyBorder="1" applyAlignment="1">
      <alignment vertical="center"/>
    </xf>
    <xf numFmtId="0" fontId="9" fillId="2" borderId="1" xfId="99" applyFont="1" applyFill="1" applyBorder="1" applyAlignment="1">
      <alignment vertical="center" wrapText="1"/>
    </xf>
    <xf numFmtId="175" fontId="9" fillId="2" borderId="1" xfId="0" applyNumberFormat="1" applyFont="1" applyFill="1" applyBorder="1" applyAlignment="1">
      <alignment vertical="center"/>
    </xf>
    <xf numFmtId="175" fontId="9" fillId="2" borderId="10" xfId="0" applyNumberFormat="1" applyFont="1" applyFill="1" applyBorder="1" applyAlignment="1">
      <alignment vertical="center"/>
    </xf>
    <xf numFmtId="168" fontId="9" fillId="2" borderId="1" xfId="0" applyNumberFormat="1" applyFont="1" applyFill="1" applyBorder="1" applyAlignment="1">
      <alignment vertical="center"/>
    </xf>
    <xf numFmtId="0" fontId="5" fillId="2" borderId="4" xfId="0" applyFont="1" applyFill="1" applyBorder="1" applyAlignment="1">
      <alignment vertical="center"/>
    </xf>
    <xf numFmtId="0" fontId="5" fillId="2" borderId="4" xfId="0" applyNumberFormat="1" applyFont="1" applyFill="1" applyBorder="1" applyAlignment="1">
      <alignment vertical="center"/>
    </xf>
    <xf numFmtId="1" fontId="5" fillId="2" borderId="1" xfId="0" applyNumberFormat="1" applyFont="1" applyFill="1" applyBorder="1" applyAlignment="1">
      <alignment vertical="center"/>
    </xf>
    <xf numFmtId="0" fontId="0" fillId="0" borderId="0" xfId="0" applyAlignment="1">
      <alignment wrapText="1"/>
    </xf>
    <xf numFmtId="0" fontId="5" fillId="2" borderId="1" xfId="0" applyFont="1" applyFill="1" applyBorder="1" applyAlignment="1">
      <alignment vertical="center" wrapText="1"/>
    </xf>
    <xf numFmtId="0" fontId="9" fillId="2" borderId="1" xfId="0" applyFont="1" applyFill="1" applyBorder="1" applyAlignment="1">
      <alignment vertical="center" wrapText="1"/>
    </xf>
    <xf numFmtId="0" fontId="9" fillId="2" borderId="1" xfId="105" applyFont="1" applyFill="1" applyBorder="1" applyAlignment="1">
      <alignment vertical="center" wrapText="1"/>
    </xf>
    <xf numFmtId="0" fontId="142" fillId="3" borderId="4" xfId="0" applyNumberFormat="1" applyFont="1" applyFill="1" applyBorder="1" applyAlignment="1">
      <alignment horizontal="left" vertical="center" wrapText="1"/>
    </xf>
    <xf numFmtId="0" fontId="142" fillId="3" borderId="2" xfId="0" applyNumberFormat="1" applyFont="1" applyFill="1" applyBorder="1" applyAlignment="1">
      <alignment horizontal="left" vertical="center" wrapText="1"/>
    </xf>
    <xf numFmtId="1" fontId="9" fillId="0" borderId="0" xfId="0" applyNumberFormat="1" applyFont="1" applyFill="1" applyAlignment="1">
      <alignment vertical="center"/>
    </xf>
    <xf numFmtId="2" fontId="5" fillId="3" borderId="1" xfId="0" applyNumberFormat="1" applyFont="1" applyFill="1" applyBorder="1" applyAlignment="1">
      <alignment vertical="center"/>
    </xf>
    <xf numFmtId="2" fontId="9" fillId="3" borderId="1" xfId="0" applyNumberFormat="1" applyFont="1" applyFill="1" applyBorder="1" applyAlignment="1">
      <alignment vertical="center"/>
    </xf>
    <xf numFmtId="0" fontId="9" fillId="3" borderId="0" xfId="0" applyNumberFormat="1" applyFont="1" applyFill="1" applyAlignment="1">
      <alignment vertical="center"/>
    </xf>
    <xf numFmtId="0" fontId="9" fillId="3" borderId="1" xfId="0" applyNumberFormat="1" applyFont="1" applyFill="1" applyBorder="1" applyAlignment="1">
      <alignment vertical="center" wrapText="1"/>
    </xf>
    <xf numFmtId="0" fontId="9" fillId="3" borderId="10" xfId="0" applyNumberFormat="1" applyFont="1" applyFill="1" applyBorder="1" applyAlignment="1">
      <alignment vertical="center"/>
    </xf>
    <xf numFmtId="0" fontId="9" fillId="3" borderId="10" xfId="33" applyNumberFormat="1" applyFont="1" applyFill="1" applyBorder="1" applyAlignment="1">
      <alignment horizontal="center" vertical="center" wrapText="1"/>
    </xf>
    <xf numFmtId="0" fontId="9" fillId="3" borderId="0" xfId="0" applyFont="1" applyFill="1" applyBorder="1" applyAlignment="1">
      <alignment vertical="center" wrapText="1"/>
    </xf>
    <xf numFmtId="0" fontId="9" fillId="3" borderId="0" xfId="0" applyFont="1" applyFill="1" applyAlignment="1">
      <alignment vertical="center" wrapText="1"/>
    </xf>
    <xf numFmtId="0" fontId="9" fillId="3" borderId="10" xfId="0" applyFont="1" applyFill="1" applyBorder="1" applyAlignment="1">
      <alignment vertical="center" wrapText="1"/>
    </xf>
    <xf numFmtId="0" fontId="9" fillId="3" borderId="0" xfId="0" applyFont="1" applyFill="1" applyAlignment="1">
      <alignment vertical="center"/>
    </xf>
    <xf numFmtId="0" fontId="9" fillId="3" borderId="10" xfId="106" applyFont="1" applyFill="1" applyBorder="1" applyAlignment="1">
      <alignment vertical="center" wrapText="1"/>
    </xf>
    <xf numFmtId="0" fontId="9" fillId="3" borderId="1" xfId="106" applyFont="1" applyFill="1" applyBorder="1" applyAlignment="1">
      <alignment vertical="center" wrapText="1"/>
    </xf>
    <xf numFmtId="0" fontId="9" fillId="3" borderId="0" xfId="106" applyFont="1" applyFill="1" applyAlignment="1">
      <alignment vertical="center" wrapText="1"/>
    </xf>
    <xf numFmtId="0" fontId="9" fillId="3" borderId="10" xfId="0" applyFont="1" applyFill="1" applyBorder="1" applyAlignment="1">
      <alignment vertical="center"/>
    </xf>
    <xf numFmtId="0" fontId="9" fillId="3" borderId="1" xfId="0" applyFont="1" applyFill="1" applyBorder="1" applyAlignment="1">
      <alignment vertical="center"/>
    </xf>
    <xf numFmtId="0" fontId="9" fillId="3" borderId="0" xfId="0" applyFont="1" applyFill="1" applyBorder="1" applyAlignment="1">
      <alignment vertical="center"/>
    </xf>
    <xf numFmtId="0" fontId="5" fillId="3" borderId="10" xfId="0" applyFont="1" applyFill="1" applyBorder="1" applyAlignment="1">
      <alignment vertical="center" wrapText="1"/>
    </xf>
    <xf numFmtId="0" fontId="5" fillId="3" borderId="0" xfId="0" applyFont="1" applyFill="1" applyAlignment="1">
      <alignment vertical="center" wrapText="1"/>
    </xf>
    <xf numFmtId="0" fontId="9" fillId="3" borderId="10" xfId="138" applyFont="1" applyFill="1" applyBorder="1" applyAlignment="1">
      <alignment vertical="center" wrapText="1"/>
    </xf>
    <xf numFmtId="0" fontId="9" fillId="3" borderId="1" xfId="138" applyFont="1" applyFill="1" applyBorder="1" applyAlignment="1">
      <alignment vertical="center" wrapText="1"/>
    </xf>
    <xf numFmtId="0" fontId="9" fillId="3" borderId="0" xfId="138" applyFont="1" applyFill="1" applyAlignment="1">
      <alignment vertical="center" wrapText="1"/>
    </xf>
    <xf numFmtId="167" fontId="9" fillId="3" borderId="10" xfId="0" applyNumberFormat="1" applyFont="1" applyFill="1" applyBorder="1" applyAlignment="1">
      <alignment vertical="center" wrapText="1"/>
    </xf>
    <xf numFmtId="0" fontId="5" fillId="3" borderId="8" xfId="0" applyFont="1" applyFill="1" applyBorder="1" applyAlignment="1">
      <alignment vertical="center"/>
    </xf>
    <xf numFmtId="0" fontId="5" fillId="3" borderId="6" xfId="0" applyFont="1" applyFill="1" applyBorder="1" applyAlignment="1">
      <alignment vertical="center"/>
    </xf>
    <xf numFmtId="0" fontId="5" fillId="3" borderId="1" xfId="0" applyFont="1" applyFill="1" applyBorder="1" applyAlignment="1">
      <alignment vertical="center"/>
    </xf>
    <xf numFmtId="0" fontId="41" fillId="3" borderId="0" xfId="0" applyFont="1" applyFill="1" applyAlignment="1">
      <alignment vertical="center"/>
    </xf>
    <xf numFmtId="0" fontId="9" fillId="3" borderId="10" xfId="98" applyFont="1" applyFill="1" applyBorder="1" applyAlignment="1">
      <alignment vertical="center" wrapText="1"/>
    </xf>
    <xf numFmtId="2" fontId="5" fillId="3" borderId="1" xfId="27" applyNumberFormat="1" applyFont="1" applyFill="1" applyBorder="1" applyAlignment="1">
      <alignment vertical="center" wrapText="1"/>
    </xf>
    <xf numFmtId="0" fontId="5" fillId="3" borderId="0" xfId="0" applyFont="1" applyFill="1" applyBorder="1" applyAlignment="1">
      <alignment vertical="center" wrapText="1"/>
    </xf>
    <xf numFmtId="0" fontId="9" fillId="3" borderId="10" xfId="99" applyFont="1" applyFill="1" applyBorder="1" applyAlignment="1">
      <alignment vertical="center" wrapText="1"/>
    </xf>
    <xf numFmtId="0" fontId="9" fillId="3" borderId="1" xfId="99" applyFont="1" applyFill="1" applyBorder="1" applyAlignment="1">
      <alignment vertical="center"/>
    </xf>
    <xf numFmtId="0" fontId="9" fillId="3" borderId="0" xfId="99" applyFont="1" applyFill="1" applyAlignment="1">
      <alignment vertical="center"/>
    </xf>
    <xf numFmtId="175" fontId="9" fillId="3" borderId="10" xfId="0" applyNumberFormat="1" applyFont="1" applyFill="1" applyBorder="1" applyAlignment="1">
      <alignment vertical="center"/>
    </xf>
    <xf numFmtId="168" fontId="9" fillId="3" borderId="1" xfId="0" applyNumberFormat="1" applyFont="1" applyFill="1" applyBorder="1" applyAlignment="1">
      <alignment vertical="center"/>
    </xf>
    <xf numFmtId="0" fontId="9" fillId="3" borderId="2" xfId="0" applyFont="1" applyFill="1" applyBorder="1" applyAlignment="1">
      <alignment vertical="center" wrapText="1"/>
    </xf>
    <xf numFmtId="0" fontId="5" fillId="3" borderId="10" xfId="0" applyFont="1" applyFill="1" applyBorder="1" applyAlignment="1">
      <alignment vertical="center"/>
    </xf>
    <xf numFmtId="0" fontId="5" fillId="3" borderId="0" xfId="0" applyFont="1" applyFill="1" applyAlignment="1">
      <alignment vertical="center"/>
    </xf>
    <xf numFmtId="2" fontId="9" fillId="3" borderId="1" xfId="0" applyNumberFormat="1" applyFont="1" applyFill="1" applyBorder="1" applyAlignment="1">
      <alignment vertical="center" wrapText="1"/>
    </xf>
    <xf numFmtId="0" fontId="9" fillId="3" borderId="1" xfId="0" applyNumberFormat="1" applyFont="1" applyFill="1" applyBorder="1" applyAlignment="1">
      <alignment horizontal="left" vertical="center"/>
    </xf>
    <xf numFmtId="0" fontId="5" fillId="3" borderId="1" xfId="3" applyFont="1" applyFill="1" applyBorder="1" applyAlignment="1">
      <alignment horizontal="left" vertical="center"/>
    </xf>
    <xf numFmtId="0" fontId="141" fillId="3" borderId="1" xfId="3" applyNumberFormat="1" applyFont="1" applyFill="1" applyBorder="1" applyAlignment="1">
      <alignment horizontal="center" vertical="center" wrapText="1"/>
    </xf>
    <xf numFmtId="0" fontId="141" fillId="3" borderId="1" xfId="3" applyFont="1" applyFill="1" applyBorder="1" applyAlignment="1">
      <alignment vertical="center"/>
    </xf>
    <xf numFmtId="0" fontId="9" fillId="3" borderId="1" xfId="0" applyNumberFormat="1" applyFont="1" applyFill="1" applyBorder="1" applyAlignment="1">
      <alignment horizontal="left"/>
    </xf>
    <xf numFmtId="0" fontId="5" fillId="3" borderId="1" xfId="0" applyNumberFormat="1" applyFont="1" applyFill="1" applyBorder="1" applyAlignment="1">
      <alignment vertical="center"/>
    </xf>
    <xf numFmtId="0" fontId="5" fillId="3" borderId="1" xfId="0" applyNumberFormat="1" applyFont="1" applyFill="1" applyBorder="1" applyAlignment="1">
      <alignment horizontal="left" vertical="center"/>
    </xf>
    <xf numFmtId="0" fontId="141" fillId="3" borderId="1" xfId="0" applyFont="1" applyFill="1" applyBorder="1" applyAlignment="1">
      <alignment vertical="center"/>
    </xf>
    <xf numFmtId="0" fontId="5" fillId="3" borderId="1" xfId="0" applyFont="1" applyFill="1" applyBorder="1" applyAlignment="1">
      <alignment horizontal="left" vertical="center" wrapText="1" readingOrder="1"/>
    </xf>
    <xf numFmtId="0" fontId="5" fillId="3" borderId="1" xfId="120" applyFont="1" applyFill="1" applyBorder="1" applyAlignment="1">
      <alignment horizontal="center" vertical="center" wrapText="1"/>
    </xf>
    <xf numFmtId="2" fontId="5" fillId="3" borderId="1" xfId="120" applyNumberFormat="1" applyFont="1" applyFill="1" applyBorder="1" applyAlignment="1">
      <alignment horizontal="center" vertical="center" wrapText="1"/>
    </xf>
    <xf numFmtId="0" fontId="5" fillId="3" borderId="1" xfId="120" applyFont="1" applyFill="1" applyBorder="1" applyAlignment="1">
      <alignment horizontal="left" vertical="center" wrapText="1"/>
    </xf>
    <xf numFmtId="0" fontId="9" fillId="3" borderId="1" xfId="26" applyFont="1" applyFill="1" applyBorder="1"/>
    <xf numFmtId="0" fontId="22" fillId="3" borderId="1" xfId="0" quotePrefix="1" applyFont="1" applyFill="1" applyBorder="1" applyAlignment="1">
      <alignment horizontal="left" vertical="center" wrapText="1"/>
    </xf>
    <xf numFmtId="0" fontId="9" fillId="3" borderId="1" xfId="0" applyFont="1" applyFill="1" applyBorder="1" applyAlignment="1">
      <alignment horizontal="left" vertical="center" wrapText="1" readingOrder="1"/>
    </xf>
    <xf numFmtId="2" fontId="9" fillId="3" borderId="1" xfId="0" applyNumberFormat="1" applyFont="1" applyFill="1" applyBorder="1"/>
    <xf numFmtId="0" fontId="9" fillId="3" borderId="0" xfId="0" applyFont="1" applyFill="1"/>
    <xf numFmtId="0" fontId="9" fillId="3" borderId="0" xfId="0" applyFont="1" applyFill="1" applyAlignment="1">
      <alignment horizontal="center" vertical="center" wrapText="1"/>
    </xf>
    <xf numFmtId="0" fontId="9" fillId="3" borderId="1" xfId="98" applyFont="1" applyFill="1" applyBorder="1" applyAlignment="1">
      <alignment vertical="center" wrapText="1"/>
    </xf>
    <xf numFmtId="0" fontId="9" fillId="3" borderId="0" xfId="98" applyFont="1" applyFill="1" applyBorder="1" applyAlignment="1">
      <alignment horizontal="left" vertical="center" wrapText="1"/>
    </xf>
    <xf numFmtId="2" fontId="5" fillId="3" borderId="1" xfId="105" applyNumberFormat="1" applyFont="1" applyFill="1" applyBorder="1" applyAlignment="1">
      <alignment horizontal="left" vertical="center" wrapText="1"/>
    </xf>
    <xf numFmtId="2" fontId="5" fillId="3" borderId="1" xfId="7" applyNumberFormat="1" applyFont="1" applyFill="1" applyBorder="1" applyAlignment="1">
      <alignment horizontal="left" vertical="center" wrapText="1"/>
    </xf>
    <xf numFmtId="0" fontId="9" fillId="3" borderId="1" xfId="136" applyFont="1" applyFill="1" applyBorder="1" applyAlignment="1">
      <alignment horizontal="center" vertical="center" wrapText="1"/>
    </xf>
    <xf numFmtId="0" fontId="5" fillId="3" borderId="1" xfId="0" applyFont="1" applyFill="1" applyBorder="1" applyAlignment="1">
      <alignment horizontal="left"/>
    </xf>
    <xf numFmtId="0" fontId="22" fillId="3" borderId="1" xfId="0" applyFont="1" applyFill="1" applyBorder="1" applyAlignment="1">
      <alignment horizontal="left"/>
    </xf>
    <xf numFmtId="2" fontId="5" fillId="3" borderId="1" xfId="133" applyNumberFormat="1"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33" xfId="0" applyFont="1" applyFill="1" applyBorder="1" applyAlignment="1">
      <alignment horizontal="center" vertical="center"/>
    </xf>
    <xf numFmtId="0" fontId="9" fillId="0" borderId="11" xfId="0" applyFont="1" applyFill="1" applyBorder="1" applyAlignment="1">
      <alignment vertical="center" wrapText="1"/>
    </xf>
    <xf numFmtId="0" fontId="9" fillId="0" borderId="11" xfId="0" quotePrefix="1" applyFont="1" applyFill="1" applyBorder="1" applyAlignment="1">
      <alignment horizontal="center" vertical="center" wrapText="1"/>
    </xf>
    <xf numFmtId="227" fontId="9" fillId="0" borderId="1" xfId="129" applyNumberFormat="1" applyFont="1" applyFill="1" applyBorder="1" applyAlignment="1" applyProtection="1">
      <alignment horizontal="center" vertical="center"/>
      <protection hidden="1"/>
    </xf>
    <xf numFmtId="0" fontId="9" fillId="0" borderId="1" xfId="26" applyFont="1" applyFill="1" applyBorder="1" applyAlignment="1">
      <alignment vertical="center" wrapText="1"/>
    </xf>
    <xf numFmtId="227" fontId="9" fillId="0" borderId="1" xfId="1" applyNumberFormat="1" applyFont="1" applyFill="1" applyBorder="1" applyAlignment="1" applyProtection="1">
      <alignment horizontal="center" vertical="center" wrapText="1"/>
      <protection hidden="1"/>
    </xf>
    <xf numFmtId="0" fontId="9" fillId="0" borderId="1" xfId="26" applyFont="1" applyFill="1" applyBorder="1"/>
    <xf numFmtId="0" fontId="9" fillId="0" borderId="4" xfId="26" applyFont="1" applyFill="1" applyBorder="1"/>
    <xf numFmtId="0" fontId="5" fillId="0" borderId="1" xfId="0" applyFont="1" applyFill="1" applyBorder="1" applyAlignment="1" applyProtection="1">
      <alignment horizontal="left" vertical="center" wrapText="1"/>
      <protection hidden="1"/>
    </xf>
    <xf numFmtId="0" fontId="141" fillId="0" borderId="0" xfId="26" applyFont="1" applyFill="1"/>
    <xf numFmtId="227" fontId="9" fillId="0" borderId="1" xfId="0" applyNumberFormat="1" applyFont="1" applyFill="1" applyBorder="1" applyAlignment="1">
      <alignment horizontal="center" vertical="center" wrapText="1"/>
    </xf>
    <xf numFmtId="171" fontId="9"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36" fillId="0" borderId="1" xfId="0" applyFont="1" applyFill="1" applyBorder="1" applyAlignment="1">
      <alignment wrapText="1"/>
    </xf>
    <xf numFmtId="0" fontId="36" fillId="0" borderId="4" xfId="0" applyFont="1" applyFill="1" applyBorder="1" applyAlignment="1">
      <alignment wrapText="1"/>
    </xf>
    <xf numFmtId="0" fontId="141" fillId="0" borderId="0" xfId="0" applyFont="1" applyFill="1" applyBorder="1" applyAlignment="1">
      <alignment wrapText="1"/>
    </xf>
    <xf numFmtId="0" fontId="141" fillId="0" borderId="0" xfId="0" applyFont="1" applyFill="1" applyAlignment="1">
      <alignment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167" fontId="6" fillId="4"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167" fontId="6" fillId="0" borderId="1" xfId="0" applyNumberFormat="1" applyFont="1" applyBorder="1" applyAlignment="1">
      <alignment horizontal="center" vertical="center" wrapText="1"/>
    </xf>
    <xf numFmtId="1" fontId="9" fillId="0" borderId="1" xfId="1400" applyNumberFormat="1" applyFont="1" applyFill="1" applyBorder="1" applyAlignment="1">
      <alignment horizontal="center" vertical="center" wrapText="1"/>
    </xf>
    <xf numFmtId="2" fontId="9" fillId="0" borderId="1" xfId="1400" applyNumberFormat="1" applyFont="1" applyFill="1" applyBorder="1" applyAlignment="1">
      <alignment vertical="center" wrapText="1"/>
    </xf>
    <xf numFmtId="2" fontId="9" fillId="0" borderId="1" xfId="1400" applyNumberFormat="1" applyFont="1" applyFill="1" applyBorder="1" applyAlignment="1">
      <alignment horizontal="center" vertical="center" wrapText="1"/>
    </xf>
    <xf numFmtId="0" fontId="9" fillId="0" borderId="1" xfId="1400" applyFont="1" applyFill="1" applyBorder="1" applyAlignment="1">
      <alignment horizontal="left" vertical="center" wrapText="1"/>
    </xf>
    <xf numFmtId="166" fontId="9" fillId="0" borderId="1" xfId="1400" applyNumberFormat="1" applyFont="1" applyFill="1" applyBorder="1" applyAlignment="1">
      <alignment horizontal="left" vertical="center" wrapText="1"/>
    </xf>
    <xf numFmtId="166" fontId="9" fillId="0" borderId="1" xfId="1400" applyNumberFormat="1" applyFont="1" applyFill="1" applyBorder="1" applyAlignment="1">
      <alignment horizontal="center" vertical="center" wrapText="1"/>
    </xf>
    <xf numFmtId="166" fontId="9" fillId="0" borderId="1" xfId="19" applyNumberFormat="1" applyFont="1" applyFill="1" applyBorder="1" applyAlignment="1">
      <alignment horizontal="center" vertical="center" wrapText="1"/>
    </xf>
    <xf numFmtId="0" fontId="9" fillId="0" borderId="0" xfId="0" applyNumberFormat="1" applyFont="1" applyFill="1" applyBorder="1"/>
    <xf numFmtId="1" fontId="9" fillId="4" borderId="6" xfId="0" applyNumberFormat="1" applyFont="1" applyFill="1" applyBorder="1" applyAlignment="1">
      <alignment horizontal="center" vertical="center" wrapText="1"/>
    </xf>
    <xf numFmtId="2" fontId="9" fillId="4" borderId="6" xfId="99" applyNumberFormat="1" applyFont="1" applyFill="1" applyBorder="1" applyAlignment="1">
      <alignment horizontal="center" vertical="center" wrapText="1"/>
    </xf>
    <xf numFmtId="43" fontId="9" fillId="4" borderId="6" xfId="1385" applyFont="1" applyFill="1" applyBorder="1" applyAlignment="1">
      <alignment horizontal="center" vertical="center" wrapText="1"/>
    </xf>
    <xf numFmtId="0" fontId="9" fillId="2" borderId="1" xfId="27"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2" fontId="9" fillId="2" borderId="1" xfId="1393" applyNumberFormat="1" applyFont="1" applyFill="1" applyBorder="1" applyAlignment="1">
      <alignment horizontal="left" vertical="center" wrapText="1"/>
    </xf>
    <xf numFmtId="2" fontId="9" fillId="2" borderId="1" xfId="1393" applyNumberFormat="1" applyFont="1" applyFill="1" applyBorder="1" applyAlignment="1">
      <alignment horizontal="center" vertical="center" wrapText="1"/>
    </xf>
    <xf numFmtId="170" fontId="9" fillId="2" borderId="1" xfId="1393" applyNumberFormat="1" applyFont="1" applyFill="1" applyBorder="1" applyAlignment="1">
      <alignment horizontal="center" vertical="center" wrapText="1"/>
    </xf>
    <xf numFmtId="0" fontId="9" fillId="0" borderId="4" xfId="0" applyFont="1" applyFill="1" applyBorder="1" applyAlignment="1">
      <alignment horizontal="center" vertical="center"/>
    </xf>
    <xf numFmtId="0" fontId="141" fillId="0" borderId="0" xfId="0" applyFont="1" applyFill="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xf>
    <xf numFmtId="2" fontId="9" fillId="0" borderId="1" xfId="0" applyNumberFormat="1" applyFont="1" applyBorder="1" applyAlignment="1">
      <alignment horizontal="center" vertical="center"/>
    </xf>
    <xf numFmtId="0" fontId="9" fillId="0" borderId="10" xfId="0" applyFont="1" applyBorder="1" applyAlignment="1">
      <alignment vertical="center" wrapText="1"/>
    </xf>
    <xf numFmtId="2"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9" fillId="0" borderId="10" xfId="0" applyFont="1" applyFill="1" applyBorder="1" applyAlignment="1">
      <alignment vertical="center" wrapText="1"/>
    </xf>
    <xf numFmtId="2"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169" fontId="9" fillId="0" borderId="1" xfId="1388"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vertical="center" wrapText="1"/>
    </xf>
    <xf numFmtId="0" fontId="9" fillId="0" borderId="1" xfId="133" applyFont="1" applyFill="1" applyBorder="1" applyAlignment="1">
      <alignment horizontal="center" vertical="center" wrapText="1"/>
    </xf>
    <xf numFmtId="43" fontId="9" fillId="0" borderId="1" xfId="133" applyNumberFormat="1" applyFont="1" applyFill="1" applyBorder="1" applyAlignment="1">
      <alignment horizontal="center" vertical="center" wrapText="1"/>
    </xf>
    <xf numFmtId="0" fontId="9" fillId="0" borderId="1" xfId="0" quotePrefix="1" applyFont="1" applyBorder="1" applyAlignment="1">
      <alignment horizontal="left" vertical="center" wrapText="1"/>
    </xf>
    <xf numFmtId="2" fontId="9" fillId="0" borderId="1" xfId="133" applyNumberFormat="1" applyFont="1" applyFill="1" applyBorder="1" applyAlignment="1">
      <alignment horizontal="center" vertical="center" wrapText="1"/>
    </xf>
    <xf numFmtId="0" fontId="9" fillId="0" borderId="1" xfId="0" quotePrefix="1" applyFont="1" applyBorder="1" applyAlignment="1">
      <alignment vertical="center" wrapText="1"/>
    </xf>
    <xf numFmtId="4" fontId="9" fillId="0" borderId="1" xfId="1" applyNumberFormat="1" applyFont="1" applyBorder="1" applyAlignment="1">
      <alignment horizontal="center" vertical="center" wrapText="1"/>
    </xf>
    <xf numFmtId="43" fontId="9" fillId="0" borderId="1" xfId="1" applyFont="1" applyBorder="1" applyAlignment="1">
      <alignment horizontal="center" vertical="center" wrapText="1"/>
    </xf>
    <xf numFmtId="0" fontId="9" fillId="0" borderId="1" xfId="28" applyFont="1" applyBorder="1" applyAlignment="1">
      <alignment horizontal="center" vertical="center" wrapText="1"/>
    </xf>
    <xf numFmtId="43" fontId="9" fillId="0" borderId="1" xfId="40" applyFont="1" applyBorder="1" applyAlignment="1">
      <alignment horizontal="center" vertical="center" wrapText="1"/>
    </xf>
    <xf numFmtId="169" fontId="9" fillId="0" borderId="1" xfId="40" applyNumberFormat="1" applyFont="1" applyBorder="1" applyAlignment="1">
      <alignment horizontal="center" vertical="center" wrapText="1"/>
    </xf>
    <xf numFmtId="0" fontId="9" fillId="0" borderId="1" xfId="28" quotePrefix="1" applyFont="1" applyBorder="1" applyAlignment="1">
      <alignment horizontal="left" vertical="center" wrapText="1"/>
    </xf>
    <xf numFmtId="2" fontId="9" fillId="0" borderId="1" xfId="1" applyNumberFormat="1" applyFont="1" applyBorder="1" applyAlignment="1">
      <alignment horizontal="center" vertical="center" wrapText="1"/>
    </xf>
    <xf numFmtId="176" fontId="9" fillId="0" borderId="1" xfId="133" applyNumberFormat="1" applyFont="1" applyFill="1" applyBorder="1" applyAlignment="1">
      <alignment horizontal="center" vertical="center" wrapText="1"/>
    </xf>
    <xf numFmtId="2" fontId="9" fillId="0" borderId="1" xfId="0" applyNumberFormat="1" applyFont="1" applyBorder="1" applyAlignment="1">
      <alignment horizontal="center" vertical="center" wrapText="1"/>
    </xf>
    <xf numFmtId="166" fontId="9" fillId="0" borderId="1" xfId="0" applyNumberFormat="1" applyFont="1" applyBorder="1" applyAlignment="1">
      <alignment horizontal="center" vertical="center" wrapText="1"/>
    </xf>
    <xf numFmtId="0" fontId="9" fillId="0" borderId="1" xfId="28" applyFont="1" applyFill="1" applyBorder="1" applyAlignment="1">
      <alignment horizontal="center" vertical="center" wrapText="1"/>
    </xf>
    <xf numFmtId="39" fontId="9" fillId="0" borderId="1" xfId="40" applyNumberFormat="1" applyFont="1" applyFill="1" applyBorder="1" applyAlignment="1">
      <alignment horizontal="center" vertical="center" wrapText="1"/>
    </xf>
    <xf numFmtId="43" fontId="9" fillId="0" borderId="1" xfId="40" applyFont="1" applyFill="1" applyBorder="1" applyAlignment="1">
      <alignment horizontal="center" vertical="center" wrapText="1"/>
    </xf>
    <xf numFmtId="0" fontId="9" fillId="0" borderId="1" xfId="28" quotePrefix="1" applyFont="1" applyFill="1" applyBorder="1" applyAlignment="1">
      <alignment horizontal="left" vertical="center" wrapText="1"/>
    </xf>
    <xf numFmtId="0" fontId="9" fillId="0" borderId="1" xfId="135" applyFont="1" applyFill="1" applyBorder="1" applyAlignment="1">
      <alignment horizontal="center" vertical="center" wrapText="1"/>
    </xf>
    <xf numFmtId="2" fontId="9" fillId="0" borderId="1" xfId="135" applyNumberFormat="1" applyFont="1" applyFill="1" applyBorder="1" applyAlignment="1">
      <alignment horizontal="center" vertical="center" wrapText="1"/>
    </xf>
    <xf numFmtId="176" fontId="9" fillId="0" borderId="1" xfId="135" applyNumberFormat="1" applyFont="1" applyFill="1" applyBorder="1" applyAlignment="1">
      <alignment horizontal="center" vertical="center" wrapText="1"/>
    </xf>
    <xf numFmtId="0" fontId="9" fillId="4" borderId="1" xfId="135" applyFont="1" applyFill="1" applyBorder="1" applyAlignment="1">
      <alignment horizontal="center" vertical="center" wrapText="1"/>
    </xf>
    <xf numFmtId="2" fontId="9" fillId="4" borderId="1" xfId="135"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2" fontId="9" fillId="0" borderId="1" xfId="40" applyNumberFormat="1" applyFont="1" applyFill="1" applyBorder="1" applyAlignment="1">
      <alignment horizontal="center" vertical="center" wrapText="1"/>
    </xf>
    <xf numFmtId="0" fontId="9" fillId="0" borderId="1" xfId="0" applyFont="1" applyBorder="1"/>
    <xf numFmtId="0" fontId="29" fillId="3" borderId="0" xfId="0" applyFont="1" applyFill="1"/>
    <xf numFmtId="0" fontId="0" fillId="3" borderId="0" xfId="0" applyFill="1"/>
    <xf numFmtId="0" fontId="9" fillId="0" borderId="1" xfId="115" applyFont="1" applyFill="1" applyBorder="1" applyAlignment="1">
      <alignment horizontal="center"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wrapText="1"/>
    </xf>
    <xf numFmtId="0" fontId="5" fillId="0" borderId="1" xfId="115" applyFont="1" applyFill="1" applyBorder="1" applyAlignment="1">
      <alignment horizontal="center" vertical="center" wrapText="1"/>
    </xf>
    <xf numFmtId="49" fontId="9" fillId="0" borderId="1" xfId="4" applyNumberFormat="1" applyFont="1" applyFill="1" applyBorder="1" applyAlignment="1">
      <alignment vertical="center" wrapText="1"/>
    </xf>
    <xf numFmtId="0" fontId="9" fillId="0" borderId="1" xfId="115" applyFont="1" applyFill="1" applyBorder="1" applyAlignment="1">
      <alignment horizontal="left" vertical="center" wrapText="1"/>
    </xf>
    <xf numFmtId="43" fontId="9" fillId="0" borderId="1" xfId="1" applyFont="1" applyFill="1" applyBorder="1" applyAlignment="1">
      <alignment horizontal="center" vertical="center" wrapText="1"/>
    </xf>
    <xf numFmtId="49" fontId="9" fillId="0" borderId="1" xfId="115" applyNumberFormat="1" applyFont="1" applyFill="1" applyBorder="1" applyAlignment="1">
      <alignment vertical="center" wrapText="1"/>
    </xf>
    <xf numFmtId="3" fontId="9" fillId="0" borderId="1" xfId="35" applyNumberFormat="1" applyFont="1" applyFill="1" applyBorder="1" applyAlignment="1">
      <alignment horizontal="center" vertical="center" wrapText="1"/>
    </xf>
    <xf numFmtId="2" fontId="9" fillId="0" borderId="1" xfId="1402" applyNumberFormat="1" applyFont="1" applyFill="1" applyBorder="1" applyAlignment="1">
      <alignment horizontal="center" vertical="center" wrapText="1"/>
    </xf>
    <xf numFmtId="2" fontId="9" fillId="0" borderId="1" xfId="115" applyNumberFormat="1" applyFont="1" applyFill="1" applyBorder="1" applyAlignment="1">
      <alignment horizontal="center" vertical="center" wrapText="1"/>
    </xf>
    <xf numFmtId="2" fontId="9" fillId="0" borderId="1" xfId="323" applyNumberFormat="1" applyFont="1" applyFill="1" applyBorder="1" applyAlignment="1">
      <alignment horizontal="center" vertical="center" wrapText="1"/>
    </xf>
    <xf numFmtId="230" fontId="9" fillId="0" borderId="1" xfId="1" applyNumberFormat="1" applyFont="1" applyFill="1" applyBorder="1" applyAlignment="1">
      <alignment horizontal="center" vertical="center" wrapText="1"/>
    </xf>
    <xf numFmtId="165" fontId="9" fillId="0" borderId="1" xfId="1" applyNumberFormat="1" applyFont="1" applyFill="1" applyBorder="1" applyAlignment="1">
      <alignment horizontal="center" vertical="center" wrapText="1"/>
    </xf>
    <xf numFmtId="0" fontId="9" fillId="0" borderId="1" xfId="105" applyFont="1" applyFill="1" applyBorder="1" applyAlignment="1">
      <alignment vertical="center" wrapText="1"/>
    </xf>
    <xf numFmtId="2" fontId="9" fillId="0" borderId="1" xfId="3" applyNumberFormat="1" applyFont="1" applyFill="1" applyBorder="1" applyAlignment="1">
      <alignment horizontal="center" vertical="center" wrapText="1"/>
    </xf>
    <xf numFmtId="0" fontId="9" fillId="0" borderId="1" xfId="3" applyFont="1" applyFill="1" applyBorder="1" applyAlignment="1">
      <alignment horizontal="left" vertical="center" wrapText="1"/>
    </xf>
    <xf numFmtId="0" fontId="9" fillId="0" borderId="1" xfId="3" applyFont="1" applyFill="1" applyBorder="1" applyAlignment="1">
      <alignment horizontal="center" vertical="center" wrapText="1"/>
    </xf>
    <xf numFmtId="2" fontId="9" fillId="0" borderId="1" xfId="1385" applyNumberFormat="1" applyFont="1" applyFill="1" applyBorder="1" applyAlignment="1">
      <alignment horizontal="center" vertical="center"/>
    </xf>
    <xf numFmtId="0" fontId="0" fillId="3" borderId="7" xfId="0" applyFill="1" applyBorder="1"/>
    <xf numFmtId="174" fontId="9" fillId="0" borderId="1" xfId="123" applyFont="1" applyFill="1" applyBorder="1" applyAlignment="1">
      <alignment horizontal="center" vertical="center"/>
    </xf>
    <xf numFmtId="231" fontId="9" fillId="0" borderId="1" xfId="0" applyNumberFormat="1" applyFont="1" applyFill="1" applyBorder="1" applyAlignment="1">
      <alignment horizontal="center" vertical="center" wrapText="1"/>
    </xf>
    <xf numFmtId="222" fontId="9" fillId="0" borderId="1" xfId="295" applyNumberFormat="1" applyFont="1" applyFill="1" applyBorder="1" applyAlignment="1">
      <alignment vertical="center" wrapText="1"/>
    </xf>
    <xf numFmtId="2" fontId="9" fillId="0" borderId="1" xfId="1393" quotePrefix="1" applyNumberFormat="1" applyFont="1" applyFill="1" applyBorder="1" applyAlignment="1">
      <alignment horizontal="left" vertical="center" wrapText="1"/>
    </xf>
    <xf numFmtId="2" fontId="9" fillId="0" borderId="1" xfId="0" quotePrefix="1" applyNumberFormat="1" applyFont="1" applyFill="1" applyBorder="1" applyAlignment="1">
      <alignment horizontal="left" vertical="center" wrapText="1"/>
    </xf>
    <xf numFmtId="170" fontId="9" fillId="0" borderId="1" xfId="295" applyNumberFormat="1" applyFont="1" applyFill="1" applyBorder="1" applyAlignment="1">
      <alignment horizontal="center" vertical="center" wrapText="1"/>
    </xf>
    <xf numFmtId="226" fontId="9" fillId="0" borderId="1" xfId="1405" applyNumberFormat="1" applyFont="1" applyFill="1" applyBorder="1" applyAlignment="1" applyProtection="1">
      <alignment horizontal="left" vertical="center" wrapText="1"/>
      <protection locked="0"/>
    </xf>
    <xf numFmtId="170" fontId="9" fillId="0" borderId="1" xfId="1402" applyNumberFormat="1" applyFont="1" applyFill="1" applyBorder="1" applyAlignment="1">
      <alignment horizontal="center" vertical="center" wrapText="1"/>
    </xf>
    <xf numFmtId="170" fontId="9" fillId="0" borderId="1" xfId="0" applyNumberFormat="1" applyFont="1" applyFill="1" applyBorder="1" applyAlignment="1">
      <alignment horizontal="center" vertical="center" wrapText="1"/>
    </xf>
    <xf numFmtId="226" fontId="9" fillId="0" borderId="1" xfId="0" applyNumberFormat="1" applyFont="1" applyFill="1" applyBorder="1" applyAlignment="1">
      <alignment horizontal="center" vertical="center" wrapText="1"/>
    </xf>
    <xf numFmtId="0" fontId="9" fillId="0" borderId="1" xfId="1406" applyNumberFormat="1" applyFont="1" applyFill="1" applyBorder="1" applyAlignment="1">
      <alignment horizontal="justify" vertical="center" wrapText="1"/>
    </xf>
    <xf numFmtId="0" fontId="9" fillId="52" borderId="1" xfId="0" applyFont="1" applyFill="1" applyBorder="1" applyAlignment="1">
      <alignment horizontal="left" vertical="center" wrapText="1"/>
    </xf>
    <xf numFmtId="0" fontId="9" fillId="52" borderId="1" xfId="0" applyFont="1" applyFill="1" applyBorder="1" applyAlignment="1">
      <alignment horizontal="center" vertical="center" wrapText="1"/>
    </xf>
    <xf numFmtId="0" fontId="9" fillId="0" borderId="1" xfId="1407" applyNumberFormat="1" applyFont="1" applyFill="1" applyBorder="1" applyAlignment="1">
      <alignment vertical="center" wrapText="1"/>
    </xf>
    <xf numFmtId="0" fontId="9" fillId="0" borderId="1" xfId="1407" applyNumberFormat="1" applyFont="1" applyFill="1" applyBorder="1" applyAlignment="1">
      <alignment horizontal="justify" vertical="center" wrapText="1"/>
    </xf>
    <xf numFmtId="49" fontId="9" fillId="0" borderId="1" xfId="106" applyNumberFormat="1" applyFont="1" applyFill="1" applyBorder="1" applyAlignment="1">
      <alignment horizontal="center" vertical="center" wrapText="1"/>
    </xf>
    <xf numFmtId="1" fontId="9" fillId="2" borderId="1" xfId="20" applyNumberFormat="1" applyFont="1" applyFill="1" applyBorder="1" applyAlignment="1">
      <alignment horizontal="center" vertical="center" wrapText="1"/>
    </xf>
    <xf numFmtId="0" fontId="9" fillId="2" borderId="1" xfId="20" applyFont="1" applyFill="1" applyBorder="1" applyAlignment="1">
      <alignment vertical="center" wrapText="1"/>
    </xf>
    <xf numFmtId="167" fontId="9" fillId="2" borderId="1" xfId="20" applyNumberFormat="1" applyFont="1" applyFill="1" applyBorder="1" applyAlignment="1">
      <alignment vertical="center" wrapText="1"/>
    </xf>
    <xf numFmtId="171" fontId="9" fillId="2" borderId="1" xfId="0" applyNumberFormat="1" applyFont="1" applyFill="1" applyBorder="1" applyAlignment="1">
      <alignment vertical="center" wrapText="1"/>
    </xf>
    <xf numFmtId="4" fontId="9" fillId="2" borderId="1" xfId="0" applyNumberFormat="1" applyFont="1" applyFill="1" applyBorder="1" applyAlignment="1">
      <alignment horizontal="right" vertical="center" wrapText="1"/>
    </xf>
    <xf numFmtId="4" fontId="9" fillId="2" borderId="1" xfId="0" applyNumberFormat="1" applyFont="1" applyFill="1" applyBorder="1" applyAlignment="1">
      <alignment vertical="center" wrapText="1"/>
    </xf>
    <xf numFmtId="0" fontId="6" fillId="2" borderId="1" xfId="0" applyFont="1" applyFill="1" applyBorder="1" applyAlignment="1">
      <alignment horizontal="center" vertical="center" wrapText="1"/>
    </xf>
    <xf numFmtId="0" fontId="149" fillId="2" borderId="1" xfId="8" applyFont="1" applyFill="1" applyBorder="1" applyAlignment="1">
      <alignment horizontal="center" vertical="center" wrapText="1"/>
    </xf>
    <xf numFmtId="0" fontId="9" fillId="0" borderId="1" xfId="1097" applyFont="1" applyFill="1" applyBorder="1" applyAlignment="1">
      <alignment horizontal="center" vertical="center" wrapText="1"/>
    </xf>
    <xf numFmtId="0" fontId="9" fillId="0" borderId="4" xfId="0" applyNumberFormat="1" applyFont="1" applyFill="1" applyBorder="1"/>
    <xf numFmtId="0" fontId="9" fillId="53" borderId="1" xfId="0" applyNumberFormat="1" applyFont="1" applyFill="1" applyBorder="1" applyAlignment="1">
      <alignment horizontal="center" vertical="center" wrapText="1"/>
    </xf>
    <xf numFmtId="0" fontId="9" fillId="0" borderId="6" xfId="13" applyFont="1" applyFill="1" applyBorder="1" applyAlignment="1">
      <alignment horizontal="center" vertical="center" wrapText="1"/>
    </xf>
    <xf numFmtId="232" fontId="9" fillId="0" borderId="1"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0" fontId="9" fillId="3" borderId="4" xfId="0" applyFont="1" applyFill="1" applyBorder="1" applyAlignment="1">
      <alignment vertical="center" wrapText="1"/>
    </xf>
    <xf numFmtId="0" fontId="9" fillId="0" borderId="6" xfId="108" applyFont="1" applyFill="1" applyBorder="1" applyAlignment="1">
      <alignment vertical="center" wrapText="1"/>
    </xf>
    <xf numFmtId="0" fontId="9" fillId="0" borderId="6" xfId="108" applyFont="1" applyFill="1" applyBorder="1" applyAlignment="1">
      <alignment horizontal="center" vertical="center" wrapText="1"/>
    </xf>
    <xf numFmtId="43" fontId="9" fillId="0" borderId="6" xfId="1385" applyFont="1" applyFill="1" applyBorder="1" applyAlignment="1">
      <alignment horizontal="right" vertical="center" wrapText="1"/>
    </xf>
    <xf numFmtId="0" fontId="9" fillId="0" borderId="6" xfId="0" applyFont="1" applyFill="1" applyBorder="1" applyAlignment="1">
      <alignment vertical="center" wrapText="1"/>
    </xf>
    <xf numFmtId="0" fontId="9" fillId="0" borderId="6" xfId="117" applyNumberFormat="1" applyFont="1" applyFill="1" applyBorder="1" applyAlignment="1">
      <alignment horizontal="center" vertical="center" wrapText="1"/>
    </xf>
    <xf numFmtId="0" fontId="9" fillId="0" borderId="6" xfId="0" applyFont="1" applyFill="1" applyBorder="1" applyAlignment="1" applyProtection="1">
      <alignment horizontal="center" vertical="center" wrapText="1"/>
    </xf>
    <xf numFmtId="0" fontId="9" fillId="0" borderId="6" xfId="119" applyNumberFormat="1" applyFont="1" applyFill="1" applyBorder="1" applyAlignment="1" applyProtection="1">
      <alignment horizontal="center" vertical="center" wrapText="1"/>
    </xf>
    <xf numFmtId="1" fontId="9" fillId="0" borderId="6" xfId="0" applyNumberFormat="1" applyFont="1" applyFill="1" applyBorder="1" applyAlignment="1">
      <alignment horizontal="center" vertical="center" wrapText="1"/>
    </xf>
    <xf numFmtId="0" fontId="9" fillId="0" borderId="6" xfId="0" applyNumberFormat="1" applyFont="1" applyFill="1" applyBorder="1" applyAlignment="1">
      <alignment vertical="center" wrapText="1"/>
    </xf>
    <xf numFmtId="0" fontId="9" fillId="0" borderId="6" xfId="108" applyNumberFormat="1" applyFont="1" applyFill="1" applyBorder="1" applyAlignment="1">
      <alignment horizontal="center" vertical="center" wrapText="1"/>
    </xf>
    <xf numFmtId="4" fontId="9" fillId="0" borderId="1" xfId="0" applyNumberFormat="1" applyFont="1" applyFill="1" applyBorder="1" applyAlignment="1" applyProtection="1">
      <alignment horizontal="center" vertical="center" wrapText="1"/>
      <protection locked="0"/>
    </xf>
    <xf numFmtId="2"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22" fillId="0" borderId="1" xfId="98" applyFont="1" applyFill="1" applyBorder="1" applyAlignment="1">
      <alignment horizontal="center" vertical="center" wrapText="1"/>
    </xf>
    <xf numFmtId="2" fontId="9" fillId="0" borderId="1" xfId="8" applyNumberFormat="1" applyFont="1" applyFill="1" applyBorder="1" applyAlignment="1">
      <alignment horizontal="center" vertical="center" wrapText="1"/>
    </xf>
    <xf numFmtId="0" fontId="22" fillId="0" borderId="1" xfId="98" applyNumberFormat="1" applyFont="1" applyFill="1" applyBorder="1" applyAlignment="1">
      <alignment horizontal="center" vertical="center" wrapText="1"/>
    </xf>
    <xf numFmtId="0" fontId="9" fillId="0" borderId="1" xfId="139" applyNumberFormat="1" applyFont="1" applyFill="1" applyBorder="1" applyAlignment="1">
      <alignment horizontal="center" vertical="center" wrapText="1"/>
    </xf>
    <xf numFmtId="0" fontId="36" fillId="0" borderId="1" xfId="98" applyNumberFormat="1" applyFont="1" applyFill="1" applyBorder="1" applyAlignment="1">
      <alignment horizontal="center" vertical="center" wrapText="1"/>
    </xf>
    <xf numFmtId="4" fontId="9" fillId="0" borderId="1" xfId="319" applyNumberFormat="1" applyFont="1" applyFill="1" applyBorder="1" applyAlignment="1">
      <alignment horizontal="center" vertical="center" wrapText="1"/>
    </xf>
    <xf numFmtId="2" fontId="9" fillId="0" borderId="1" xfId="319" applyNumberFormat="1" applyFont="1" applyFill="1" applyBorder="1" applyAlignment="1">
      <alignment horizontal="center" vertical="center" wrapText="1"/>
    </xf>
    <xf numFmtId="0" fontId="151" fillId="0" borderId="37" xfId="0" applyFont="1" applyBorder="1" applyAlignment="1">
      <alignment horizontal="center" vertical="center" wrapText="1"/>
    </xf>
    <xf numFmtId="0" fontId="150" fillId="52" borderId="37" xfId="0" applyFont="1" applyFill="1" applyBorder="1" applyAlignment="1">
      <alignment horizontal="center" vertical="center" wrapText="1"/>
    </xf>
    <xf numFmtId="0" fontId="152" fillId="0" borderId="37" xfId="0" applyFont="1" applyBorder="1" applyAlignment="1">
      <alignment horizontal="center" vertical="center"/>
    </xf>
    <xf numFmtId="0" fontId="151" fillId="0" borderId="37" xfId="0" applyFont="1" applyBorder="1" applyAlignment="1">
      <alignment horizontal="center" vertical="center"/>
    </xf>
    <xf numFmtId="0" fontId="150" fillId="52" borderId="37" xfId="0" applyFont="1" applyFill="1" applyBorder="1" applyAlignment="1">
      <alignment horizontal="justify" vertical="center" wrapText="1"/>
    </xf>
    <xf numFmtId="0" fontId="152" fillId="52" borderId="37" xfId="0" applyFont="1" applyFill="1" applyBorder="1" applyAlignment="1">
      <alignment horizontal="center" vertical="center" wrapText="1"/>
    </xf>
    <xf numFmtId="0" fontId="153" fillId="0" borderId="1" xfId="0" applyFont="1" applyFill="1" applyBorder="1" applyAlignment="1">
      <alignment horizontal="left" vertical="center" wrapText="1"/>
    </xf>
    <xf numFmtId="2" fontId="153" fillId="0" borderId="1" xfId="0" applyNumberFormat="1" applyFont="1" applyFill="1" applyBorder="1" applyAlignment="1">
      <alignment horizontal="center" vertical="center" wrapText="1"/>
    </xf>
    <xf numFmtId="2" fontId="153" fillId="0" borderId="1" xfId="0" applyNumberFormat="1" applyFont="1" applyFill="1" applyBorder="1" applyAlignment="1">
      <alignment vertical="center" wrapText="1"/>
    </xf>
    <xf numFmtId="2" fontId="36" fillId="0" borderId="1" xfId="98" applyNumberFormat="1" applyFont="1" applyFill="1" applyBorder="1" applyAlignment="1">
      <alignment horizontal="center" vertical="center" wrapText="1"/>
    </xf>
    <xf numFmtId="0" fontId="5" fillId="0" borderId="1" xfId="98" applyFont="1" applyFill="1" applyBorder="1" applyAlignment="1">
      <alignment horizontal="center" vertical="center" wrapText="1"/>
    </xf>
    <xf numFmtId="0" fontId="15" fillId="0" borderId="1" xfId="0" applyFont="1" applyFill="1" applyBorder="1"/>
    <xf numFmtId="0" fontId="15" fillId="0" borderId="1" xfId="0" applyFont="1" applyFill="1" applyBorder="1" applyAlignment="1">
      <alignment wrapText="1"/>
    </xf>
    <xf numFmtId="0" fontId="15" fillId="0" borderId="1" xfId="0" applyFont="1" applyFill="1" applyBorder="1" applyAlignment="1">
      <alignment horizontal="center" vertical="center"/>
    </xf>
    <xf numFmtId="2" fontId="15" fillId="0" borderId="1" xfId="0" applyNumberFormat="1" applyFont="1" applyFill="1" applyBorder="1" applyAlignment="1">
      <alignment horizontal="center" vertical="center"/>
    </xf>
    <xf numFmtId="2" fontId="15" fillId="0" borderId="0" xfId="0" applyNumberFormat="1" applyFont="1" applyFill="1" applyBorder="1" applyAlignment="1">
      <alignment horizontal="center" vertical="center"/>
    </xf>
    <xf numFmtId="0" fontId="29" fillId="0" borderId="0" xfId="0" applyFont="1" applyFill="1"/>
    <xf numFmtId="0" fontId="0" fillId="0" borderId="0" xfId="0" applyFill="1"/>
    <xf numFmtId="0" fontId="9" fillId="2" borderId="33" xfId="0" applyFont="1" applyFill="1" applyBorder="1" applyAlignment="1">
      <alignment horizontal="center" vertical="center" wrapText="1"/>
    </xf>
    <xf numFmtId="43" fontId="9" fillId="2" borderId="1" xfId="0" applyNumberFormat="1" applyFont="1" applyFill="1" applyBorder="1" applyAlignment="1">
      <alignment horizontal="left" vertical="center" wrapText="1"/>
    </xf>
    <xf numFmtId="43" fontId="9" fillId="2" borderId="1" xfId="0" applyNumberFormat="1" applyFont="1" applyFill="1" applyBorder="1" applyAlignment="1">
      <alignment horizontal="center" vertical="center" wrapText="1"/>
    </xf>
    <xf numFmtId="170" fontId="9" fillId="2" borderId="1" xfId="0" applyNumberFormat="1" applyFont="1" applyFill="1" applyBorder="1" applyAlignment="1">
      <alignment horizontal="center" vertical="center" wrapText="1"/>
    </xf>
    <xf numFmtId="2" fontId="9" fillId="2" borderId="1" xfId="40" applyNumberFormat="1" applyFont="1" applyFill="1" applyBorder="1" applyAlignment="1">
      <alignment horizontal="center" vertical="center"/>
    </xf>
    <xf numFmtId="43" fontId="9" fillId="2" borderId="1" xfId="0" quotePrefix="1" applyNumberFormat="1" applyFont="1" applyFill="1" applyBorder="1" applyAlignment="1">
      <alignment horizontal="left" vertical="center" wrapText="1"/>
    </xf>
    <xf numFmtId="2" fontId="9" fillId="2" borderId="1" xfId="0" applyNumberFormat="1" applyFont="1" applyFill="1" applyBorder="1" applyAlignment="1">
      <alignment horizontal="left" vertical="center" wrapText="1"/>
    </xf>
    <xf numFmtId="2" fontId="9" fillId="2" borderId="1" xfId="0" quotePrefix="1" applyNumberFormat="1" applyFont="1" applyFill="1" applyBorder="1" applyAlignment="1">
      <alignment horizontal="left" vertical="center" wrapText="1"/>
    </xf>
    <xf numFmtId="2" fontId="22" fillId="2" borderId="1" xfId="0" applyNumberFormat="1" applyFont="1" applyFill="1" applyBorder="1" applyAlignment="1">
      <alignment horizontal="center" vertical="center" wrapText="1"/>
    </xf>
    <xf numFmtId="0" fontId="9" fillId="2" borderId="9" xfId="0" applyFont="1" applyFill="1" applyBorder="1" applyAlignment="1">
      <alignment horizontal="left" vertical="center" wrapText="1"/>
    </xf>
    <xf numFmtId="2" fontId="9" fillId="2" borderId="9" xfId="0" applyNumberFormat="1" applyFont="1" applyFill="1" applyBorder="1" applyAlignment="1">
      <alignment horizontal="center" vertical="center"/>
    </xf>
    <xf numFmtId="0" fontId="9" fillId="2" borderId="9" xfId="0" applyFont="1" applyFill="1" applyBorder="1" applyAlignment="1">
      <alignment horizontal="center" vertical="center"/>
    </xf>
    <xf numFmtId="0" fontId="9" fillId="2" borderId="9" xfId="0" quotePrefix="1" applyFont="1" applyFill="1" applyBorder="1" applyAlignment="1">
      <alignment horizontal="justify" vertical="center" wrapText="1"/>
    </xf>
    <xf numFmtId="0" fontId="9" fillId="0" borderId="1" xfId="3" applyFont="1" applyFill="1" applyBorder="1" applyAlignment="1">
      <alignment vertical="center" wrapText="1"/>
    </xf>
    <xf numFmtId="43" fontId="9" fillId="0" borderId="1" xfId="1385" applyFont="1" applyFill="1" applyBorder="1" applyAlignment="1">
      <alignment horizontal="center" vertical="center" wrapText="1"/>
    </xf>
    <xf numFmtId="0" fontId="9" fillId="0" borderId="1" xfId="20" applyFont="1" applyFill="1" applyBorder="1" applyAlignment="1">
      <alignment horizontal="center" vertical="center" wrapText="1"/>
    </xf>
    <xf numFmtId="167" fontId="9" fillId="0" borderId="1" xfId="20" applyNumberFormat="1" applyFont="1" applyFill="1" applyBorder="1" applyAlignment="1">
      <alignment horizontal="center" vertical="center" wrapText="1"/>
    </xf>
    <xf numFmtId="14" fontId="9" fillId="0" borderId="1" xfId="1399" applyNumberFormat="1" applyFont="1" applyFill="1" applyBorder="1" applyAlignment="1">
      <alignment horizontal="center" vertical="center" wrapText="1"/>
    </xf>
    <xf numFmtId="0" fontId="6" fillId="0" borderId="1" xfId="0" applyFont="1" applyFill="1" applyBorder="1" applyAlignment="1">
      <alignment vertical="center" wrapText="1"/>
    </xf>
    <xf numFmtId="167" fontId="9" fillId="0" borderId="1" xfId="20" applyNumberFormat="1" applyFont="1" applyFill="1" applyBorder="1" applyAlignment="1">
      <alignment vertical="center" wrapText="1"/>
    </xf>
    <xf numFmtId="0" fontId="9" fillId="0" borderId="11" xfId="0" applyFont="1" applyFill="1" applyBorder="1" applyAlignment="1">
      <alignment wrapText="1"/>
    </xf>
    <xf numFmtId="0" fontId="9" fillId="0" borderId="0" xfId="0" applyFont="1" applyFill="1" applyBorder="1"/>
    <xf numFmtId="0" fontId="9" fillId="0" borderId="1" xfId="1415" applyFont="1" applyFill="1" applyBorder="1" applyAlignment="1">
      <alignment horizontal="center" vertical="center" wrapText="1"/>
    </xf>
    <xf numFmtId="43" fontId="9" fillId="0" borderId="1" xfId="323" applyFont="1" applyFill="1" applyBorder="1" applyAlignment="1">
      <alignment horizontal="center" vertical="center" wrapText="1"/>
    </xf>
    <xf numFmtId="4" fontId="9" fillId="0" borderId="1" xfId="1417" applyNumberFormat="1" applyFont="1" applyFill="1" applyBorder="1" applyAlignment="1">
      <alignment horizontal="center" vertical="center" wrapText="1"/>
    </xf>
    <xf numFmtId="49" fontId="9" fillId="0" borderId="1" xfId="1417" applyNumberFormat="1" applyFont="1" applyFill="1" applyBorder="1" applyAlignment="1">
      <alignment vertical="center" wrapText="1"/>
    </xf>
    <xf numFmtId="233" fontId="9" fillId="0" borderId="1" xfId="323" applyNumberFormat="1" applyFont="1" applyFill="1" applyBorder="1" applyAlignment="1">
      <alignment horizontal="center" vertical="center" wrapText="1"/>
    </xf>
    <xf numFmtId="0" fontId="9" fillId="0" borderId="1" xfId="1415" applyFont="1" applyFill="1" applyBorder="1" applyAlignment="1">
      <alignment horizontal="left" vertical="center" wrapText="1"/>
    </xf>
    <xf numFmtId="0" fontId="9" fillId="0" borderId="1" xfId="9" applyFont="1" applyFill="1" applyBorder="1" applyAlignment="1">
      <alignment horizontal="center" vertical="center" wrapText="1"/>
    </xf>
    <xf numFmtId="3" fontId="9" fillId="0" borderId="1" xfId="9" applyNumberFormat="1" applyFont="1" applyFill="1" applyBorder="1" applyAlignment="1">
      <alignment horizontal="center" vertical="center" wrapText="1"/>
    </xf>
    <xf numFmtId="43" fontId="9" fillId="0" borderId="1" xfId="323" applyNumberFormat="1" applyFont="1" applyFill="1" applyBorder="1" applyAlignment="1">
      <alignment horizontal="center" vertical="center" wrapText="1"/>
    </xf>
    <xf numFmtId="49" fontId="9" fillId="0" borderId="1" xfId="1418" applyNumberFormat="1" applyFont="1" applyFill="1" applyBorder="1" applyAlignment="1">
      <alignment vertical="center" wrapText="1"/>
    </xf>
    <xf numFmtId="49" fontId="9" fillId="0" borderId="1" xfId="4" quotePrefix="1" applyNumberFormat="1" applyFont="1" applyFill="1" applyBorder="1" applyAlignment="1">
      <alignment vertical="center" wrapText="1"/>
    </xf>
    <xf numFmtId="3" fontId="9" fillId="0" borderId="1" xfId="9" applyNumberFormat="1" applyFont="1" applyFill="1" applyBorder="1" applyAlignment="1">
      <alignment horizontal="left" vertical="center" wrapText="1"/>
    </xf>
    <xf numFmtId="3" fontId="9" fillId="0" borderId="1" xfId="1419" applyNumberFormat="1" applyFont="1" applyFill="1" applyBorder="1" applyAlignment="1">
      <alignment horizontal="center" vertical="center" wrapText="1"/>
    </xf>
    <xf numFmtId="43" fontId="9" fillId="0" borderId="1" xfId="316" applyFont="1" applyFill="1" applyBorder="1" applyAlignment="1">
      <alignment horizontal="center" vertical="center" wrapText="1"/>
    </xf>
    <xf numFmtId="3" fontId="9" fillId="0" borderId="1" xfId="316" applyNumberFormat="1" applyFont="1" applyFill="1" applyBorder="1" applyAlignment="1">
      <alignment horizontal="center" vertical="center" wrapText="1"/>
    </xf>
    <xf numFmtId="49" fontId="9" fillId="0" borderId="1" xfId="316" applyNumberFormat="1" applyFont="1" applyFill="1" applyBorder="1" applyAlignment="1">
      <alignment vertical="center" wrapText="1"/>
    </xf>
    <xf numFmtId="166" fontId="9" fillId="0" borderId="1" xfId="1415" applyNumberFormat="1" applyFont="1" applyFill="1" applyBorder="1" applyAlignment="1">
      <alignment horizontal="center" vertical="center" wrapText="1"/>
    </xf>
    <xf numFmtId="49" fontId="9" fillId="0" borderId="1" xfId="1415" applyNumberFormat="1" applyFont="1" applyFill="1" applyBorder="1" applyAlignment="1">
      <alignment vertical="center" wrapText="1"/>
    </xf>
    <xf numFmtId="3" fontId="9" fillId="0" borderId="1" xfId="1415" applyNumberFormat="1" applyFont="1" applyFill="1" applyBorder="1" applyAlignment="1">
      <alignment horizontal="left" vertical="center" wrapText="1"/>
    </xf>
    <xf numFmtId="2" fontId="9" fillId="0" borderId="1" xfId="1415" applyNumberFormat="1" applyFont="1" applyFill="1" applyBorder="1" applyAlignment="1">
      <alignment horizontal="center" vertical="center" wrapText="1"/>
    </xf>
    <xf numFmtId="168" fontId="9" fillId="0" borderId="1" xfId="1415" applyNumberFormat="1" applyFont="1" applyFill="1" applyBorder="1" applyAlignment="1">
      <alignment horizontal="center" vertical="center" wrapText="1"/>
    </xf>
    <xf numFmtId="49" fontId="9" fillId="0" borderId="1" xfId="4" applyNumberFormat="1" applyFont="1" applyFill="1" applyBorder="1" applyAlignment="1">
      <alignment horizontal="left" vertical="center" wrapText="1"/>
    </xf>
    <xf numFmtId="43" fontId="9" fillId="0" borderId="1" xfId="4" applyNumberFormat="1" applyFont="1" applyFill="1" applyBorder="1" applyAlignment="1">
      <alignment horizontal="center" vertical="center" wrapText="1"/>
    </xf>
    <xf numFmtId="49" fontId="9" fillId="0" borderId="1" xfId="4" applyNumberFormat="1" applyFont="1" applyFill="1" applyBorder="1" applyAlignment="1">
      <alignment horizontal="center" vertical="center" wrapText="1"/>
    </xf>
    <xf numFmtId="0" fontId="9" fillId="0" borderId="1" xfId="13" applyFont="1" applyFill="1" applyBorder="1" applyAlignment="1">
      <alignment horizontal="center" vertical="center" wrapText="1"/>
    </xf>
    <xf numFmtId="167" fontId="9" fillId="0" borderId="1" xfId="33" applyNumberFormat="1" applyFont="1" applyFill="1" applyBorder="1" applyAlignment="1">
      <alignment horizontal="center" vertical="center" wrapText="1"/>
    </xf>
    <xf numFmtId="0" fontId="9" fillId="0" borderId="4" xfId="0" applyNumberFormat="1" applyFont="1" applyFill="1" applyBorder="1" applyAlignment="1">
      <alignment vertical="center"/>
    </xf>
    <xf numFmtId="0" fontId="9" fillId="0" borderId="10" xfId="0" applyNumberFormat="1" applyFont="1" applyFill="1" applyBorder="1" applyAlignment="1">
      <alignment vertical="center"/>
    </xf>
    <xf numFmtId="0" fontId="9" fillId="0" borderId="10" xfId="33" applyNumberFormat="1" applyFont="1" applyFill="1" applyBorder="1" applyAlignment="1">
      <alignment horizontal="center" vertical="center" wrapText="1"/>
    </xf>
    <xf numFmtId="2" fontId="9" fillId="0" borderId="1" xfId="0" applyNumberFormat="1" applyFont="1" applyFill="1" applyBorder="1" applyAlignment="1">
      <alignment vertical="center"/>
    </xf>
    <xf numFmtId="0" fontId="5" fillId="0" borderId="0" xfId="0" applyNumberFormat="1" applyFont="1" applyFill="1" applyAlignment="1">
      <alignment horizontal="center" vertical="center" wrapText="1"/>
    </xf>
    <xf numFmtId="0" fontId="9" fillId="0" borderId="1" xfId="105" applyNumberFormat="1" applyFont="1" applyFill="1" applyBorder="1" applyAlignment="1">
      <alignment horizontal="left" vertical="center" wrapText="1"/>
    </xf>
    <xf numFmtId="0" fontId="9" fillId="0" borderId="1" xfId="129" applyFont="1" applyFill="1" applyBorder="1" applyAlignment="1" applyProtection="1">
      <alignment horizontal="justify" vertical="center" wrapText="1"/>
      <protection hidden="1"/>
    </xf>
    <xf numFmtId="0" fontId="9" fillId="0" borderId="1" xfId="140" applyFont="1" applyFill="1" applyBorder="1" applyAlignment="1">
      <alignment horizontal="left" vertical="center" wrapText="1"/>
    </xf>
    <xf numFmtId="0" fontId="9" fillId="0" borderId="1" xfId="0" applyFont="1" applyFill="1" applyBorder="1" applyAlignment="1" applyProtection="1">
      <alignment horizontal="center" vertical="center" wrapText="1"/>
      <protection hidden="1"/>
    </xf>
    <xf numFmtId="0" fontId="9" fillId="2" borderId="1" xfId="26" applyFont="1" applyFill="1" applyBorder="1" applyAlignment="1">
      <alignment horizontal="justify" vertical="center" wrapText="1"/>
    </xf>
    <xf numFmtId="0" fontId="6" fillId="0" borderId="1" xfId="0" applyNumberFormat="1" applyFont="1" applyFill="1" applyBorder="1" applyAlignment="1">
      <alignment horizontal="center" vertical="center" wrapText="1"/>
    </xf>
    <xf numFmtId="0" fontId="154" fillId="0" borderId="1" xfId="0" applyFont="1" applyFill="1" applyBorder="1" applyAlignment="1">
      <alignment horizontal="center" vertical="center" wrapText="1"/>
    </xf>
    <xf numFmtId="0" fontId="9" fillId="0" borderId="1" xfId="105" applyNumberFormat="1" applyFont="1" applyFill="1" applyBorder="1" applyAlignment="1">
      <alignment horizontal="center" vertical="center" wrapText="1"/>
    </xf>
    <xf numFmtId="2" fontId="9" fillId="0" borderId="1" xfId="105" applyNumberFormat="1" applyFont="1" applyFill="1" applyBorder="1" applyAlignment="1">
      <alignment horizontal="center" vertical="center" wrapText="1"/>
    </xf>
    <xf numFmtId="0" fontId="9" fillId="0" borderId="1" xfId="27" applyNumberFormat="1" applyFont="1" applyFill="1" applyBorder="1" applyAlignment="1">
      <alignment horizontal="center" vertical="center" wrapText="1"/>
    </xf>
    <xf numFmtId="2" fontId="9" fillId="0" borderId="1" xfId="1408" applyNumberFormat="1" applyFont="1" applyFill="1" applyBorder="1" applyAlignment="1">
      <alignment horizontal="center" vertical="center" wrapText="1"/>
    </xf>
    <xf numFmtId="0" fontId="9" fillId="0" borderId="1" xfId="0" quotePrefix="1" applyNumberFormat="1" applyFont="1" applyFill="1" applyBorder="1" applyAlignment="1">
      <alignment vertical="center" wrapText="1"/>
    </xf>
    <xf numFmtId="2" fontId="9" fillId="0" borderId="1" xfId="662" applyNumberFormat="1" applyFont="1" applyFill="1" applyBorder="1" applyAlignment="1">
      <alignment horizontal="center" vertical="center" wrapText="1"/>
    </xf>
    <xf numFmtId="0" fontId="9" fillId="0" borderId="1" xfId="662" quotePrefix="1" applyNumberFormat="1" applyFont="1" applyFill="1" applyBorder="1" applyAlignment="1">
      <alignment vertical="center" wrapText="1"/>
    </xf>
    <xf numFmtId="49" fontId="9" fillId="0" borderId="1" xfId="0" quotePrefix="1" applyNumberFormat="1" applyFont="1" applyFill="1" applyBorder="1" applyAlignment="1">
      <alignment vertical="center" wrapText="1"/>
    </xf>
    <xf numFmtId="0" fontId="9" fillId="0" borderId="1" xfId="1422" applyFont="1" applyBorder="1" applyAlignment="1">
      <alignment horizontal="center" vertical="center" wrapText="1"/>
    </xf>
    <xf numFmtId="0" fontId="9" fillId="0" borderId="1" xfId="1423" applyFont="1" applyBorder="1" applyAlignment="1">
      <alignment vertical="center" wrapText="1"/>
    </xf>
    <xf numFmtId="0" fontId="9" fillId="0" borderId="1" xfId="1423" applyFont="1" applyBorder="1" applyAlignment="1">
      <alignment horizontal="center" vertical="center" wrapText="1"/>
    </xf>
    <xf numFmtId="0" fontId="5" fillId="3" borderId="2" xfId="0" applyNumberFormat="1" applyFont="1" applyFill="1" applyBorder="1" applyAlignment="1">
      <alignment horizontal="left" vertical="center" wrapText="1"/>
    </xf>
    <xf numFmtId="0" fontId="5" fillId="3" borderId="5" xfId="0" applyNumberFormat="1" applyFont="1" applyFill="1" applyBorder="1" applyAlignment="1">
      <alignment horizontal="left" vertical="center" wrapText="1"/>
    </xf>
    <xf numFmtId="0" fontId="5" fillId="3"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9" fillId="0" borderId="1" xfId="3" applyNumberFormat="1" applyFont="1" applyFill="1" applyBorder="1" applyAlignment="1">
      <alignment horizontal="center" vertical="center" wrapText="1"/>
    </xf>
    <xf numFmtId="0" fontId="5" fillId="3" borderId="1" xfId="0" applyNumberFormat="1" applyFont="1" applyFill="1" applyBorder="1" applyAlignment="1">
      <alignment vertical="center" wrapText="1"/>
    </xf>
    <xf numFmtId="0" fontId="9" fillId="2" borderId="9" xfId="0" applyNumberFormat="1" applyFont="1" applyFill="1" applyBorder="1" applyAlignment="1">
      <alignment vertical="center" wrapText="1"/>
    </xf>
    <xf numFmtId="0" fontId="9" fillId="2" borderId="10" xfId="0" applyFont="1" applyFill="1" applyBorder="1" applyAlignment="1">
      <alignment vertical="center"/>
    </xf>
    <xf numFmtId="0" fontId="5" fillId="3" borderId="1" xfId="0" applyFont="1" applyFill="1" applyBorder="1" applyAlignment="1">
      <alignment vertical="center" wrapText="1"/>
    </xf>
    <xf numFmtId="0"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5" fillId="3" borderId="1" xfId="0" applyNumberFormat="1" applyFont="1" applyFill="1" applyBorder="1" applyAlignment="1">
      <alignment horizontal="left" vertical="center" wrapText="1"/>
    </xf>
    <xf numFmtId="0" fontId="9" fillId="3" borderId="1" xfId="0" applyFont="1" applyFill="1" applyBorder="1" applyAlignment="1">
      <alignment wrapText="1"/>
    </xf>
    <xf numFmtId="0" fontId="5" fillId="3" borderId="1" xfId="98" applyFont="1" applyFill="1" applyBorder="1" applyAlignment="1">
      <alignment horizontal="left"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2" fontId="5" fillId="3" borderId="1" xfId="133" applyNumberFormat="1" applyFont="1" applyFill="1" applyBorder="1" applyAlignment="1">
      <alignment horizontal="left" vertical="center" wrapText="1"/>
    </xf>
    <xf numFmtId="0" fontId="9" fillId="2" borderId="35" xfId="0" applyFont="1" applyFill="1" applyBorder="1" applyAlignment="1">
      <alignment horizontal="center" vertical="center" wrapText="1"/>
    </xf>
    <xf numFmtId="0" fontId="9" fillId="53" borderId="1" xfId="0" applyFont="1" applyFill="1" applyBorder="1" applyAlignment="1">
      <alignment horizontal="center" vertical="center" wrapText="1"/>
    </xf>
    <xf numFmtId="0" fontId="9" fillId="0" borderId="1" xfId="37" applyFont="1" applyFill="1" applyBorder="1" applyAlignment="1">
      <alignment horizontal="justify"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167" fontId="9" fillId="0" borderId="1" xfId="0" applyNumberFormat="1" applyFont="1" applyBorder="1" applyAlignment="1">
      <alignment horizontal="center" vertical="center" wrapText="1"/>
    </xf>
    <xf numFmtId="2" fontId="9" fillId="0" borderId="1" xfId="1" applyNumberFormat="1" applyFont="1" applyFill="1" applyBorder="1" applyAlignment="1">
      <alignment horizontal="center" vertical="center" wrapText="1"/>
    </xf>
    <xf numFmtId="2" fontId="9" fillId="0" borderId="1" xfId="2" applyNumberFormat="1" applyFont="1" applyFill="1" applyBorder="1" applyAlignment="1">
      <alignment horizontal="center" vertical="center" wrapText="1"/>
    </xf>
    <xf numFmtId="2" fontId="9" fillId="0" borderId="1" xfId="1385" applyNumberFormat="1" applyFont="1" applyFill="1" applyBorder="1" applyAlignment="1">
      <alignment horizontal="center" vertical="center" wrapText="1"/>
    </xf>
    <xf numFmtId="0" fontId="9" fillId="0" borderId="1" xfId="8" applyNumberFormat="1" applyFont="1" applyFill="1" applyBorder="1" applyAlignment="1">
      <alignment vertical="center" wrapText="1"/>
    </xf>
    <xf numFmtId="170" fontId="9" fillId="0" borderId="1" xfId="8" applyNumberFormat="1" applyFont="1" applyFill="1" applyBorder="1" applyAlignment="1">
      <alignment horizontal="center" vertical="center" wrapText="1"/>
    </xf>
    <xf numFmtId="0" fontId="9" fillId="0" borderId="1" xfId="17" applyNumberFormat="1" applyFont="1" applyFill="1" applyBorder="1" applyAlignment="1">
      <alignment horizontal="center" vertical="center" wrapText="1"/>
    </xf>
    <xf numFmtId="170" fontId="9" fillId="0" borderId="1" xfId="17" applyNumberFormat="1" applyFont="1" applyFill="1" applyBorder="1" applyAlignment="1">
      <alignment horizontal="center" vertical="center" wrapText="1"/>
    </xf>
    <xf numFmtId="0" fontId="9" fillId="0" borderId="1" xfId="8" applyNumberFormat="1" applyFont="1" applyFill="1" applyBorder="1" applyAlignment="1">
      <alignment horizontal="left" vertical="center" wrapText="1"/>
    </xf>
    <xf numFmtId="0" fontId="9" fillId="0" borderId="1" xfId="8" applyNumberFormat="1" applyFont="1" applyFill="1" applyBorder="1" applyAlignment="1">
      <alignment horizontal="justify" vertical="center" wrapText="1"/>
    </xf>
    <xf numFmtId="0" fontId="9" fillId="0" borderId="1" xfId="33" applyNumberFormat="1" applyFont="1" applyFill="1" applyBorder="1" applyAlignment="1">
      <alignment vertical="center" wrapText="1"/>
    </xf>
    <xf numFmtId="170" fontId="9" fillId="0" borderId="1" xfId="33" applyNumberFormat="1" applyFont="1" applyFill="1" applyBorder="1" applyAlignment="1">
      <alignment horizontal="center" vertical="center" wrapText="1"/>
    </xf>
    <xf numFmtId="0" fontId="9" fillId="0" borderId="1" xfId="33" applyNumberFormat="1" applyFont="1" applyFill="1" applyBorder="1" applyAlignment="1">
      <alignment horizontal="left" vertical="center" wrapText="1"/>
    </xf>
    <xf numFmtId="0" fontId="9" fillId="0" borderId="1" xfId="33" applyNumberFormat="1" applyFont="1" applyFill="1" applyBorder="1" applyAlignment="1">
      <alignment horizontal="justify" vertical="center" wrapText="1"/>
    </xf>
    <xf numFmtId="3" fontId="9" fillId="0" borderId="1" xfId="1399" applyNumberFormat="1" applyFont="1" applyFill="1" applyBorder="1" applyAlignment="1">
      <alignment vertical="center" wrapText="1"/>
    </xf>
    <xf numFmtId="0" fontId="9" fillId="0" borderId="1" xfId="33" applyFont="1" applyFill="1" applyBorder="1" applyAlignment="1">
      <alignment horizontal="left" vertical="center" wrapText="1"/>
    </xf>
    <xf numFmtId="0" fontId="9" fillId="0" borderId="1" xfId="33" applyFont="1" applyFill="1" applyBorder="1" applyAlignment="1">
      <alignment horizontal="center" vertical="center" wrapText="1"/>
    </xf>
    <xf numFmtId="2" fontId="9" fillId="0" borderId="1" xfId="33" applyNumberFormat="1" applyFont="1" applyFill="1" applyBorder="1" applyAlignment="1">
      <alignment horizontal="center" vertical="center" wrapText="1"/>
    </xf>
    <xf numFmtId="167" fontId="9" fillId="0" borderId="1" xfId="8" applyNumberFormat="1" applyFont="1" applyFill="1" applyBorder="1" applyAlignment="1">
      <alignment horizontal="center" vertical="center" wrapText="1"/>
    </xf>
    <xf numFmtId="0" fontId="9" fillId="0" borderId="1" xfId="32" applyNumberFormat="1" applyFont="1" applyFill="1" applyBorder="1" applyAlignment="1">
      <alignment horizontal="left" vertical="center" wrapText="1"/>
    </xf>
    <xf numFmtId="43" fontId="9" fillId="0" borderId="1" xfId="1416" applyFont="1" applyFill="1" applyBorder="1" applyAlignment="1">
      <alignment horizontal="center" vertical="center" wrapText="1"/>
    </xf>
    <xf numFmtId="0" fontId="9" fillId="0" borderId="1" xfId="3" applyNumberFormat="1" applyFont="1" applyFill="1" applyBorder="1" applyAlignment="1">
      <alignment vertical="center" wrapText="1"/>
    </xf>
    <xf numFmtId="0" fontId="9" fillId="0" borderId="1" xfId="476" applyFont="1" applyBorder="1" applyAlignment="1">
      <alignment horizontal="center" vertical="center" wrapText="1"/>
    </xf>
    <xf numFmtId="0" fontId="9" fillId="0" borderId="1" xfId="0" quotePrefix="1"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justify" vertical="center" wrapText="1"/>
    </xf>
    <xf numFmtId="43" fontId="9" fillId="0" borderId="6" xfId="1385" applyFont="1" applyBorder="1" applyAlignment="1">
      <alignment horizontal="center" vertical="center" wrapText="1"/>
    </xf>
    <xf numFmtId="43" fontId="9" fillId="0" borderId="6" xfId="1385" applyFont="1" applyBorder="1" applyAlignment="1">
      <alignment vertical="center" wrapText="1"/>
    </xf>
    <xf numFmtId="0" fontId="9" fillId="2" borderId="1" xfId="136" applyNumberFormat="1" applyFont="1" applyFill="1" applyBorder="1" applyAlignment="1">
      <alignment horizontal="center" vertical="center" wrapText="1"/>
    </xf>
    <xf numFmtId="0" fontId="9" fillId="2" borderId="1" xfId="99" applyNumberFormat="1" applyFont="1" applyFill="1" applyBorder="1" applyAlignment="1">
      <alignment horizontal="justify" vertical="center" wrapText="1"/>
    </xf>
    <xf numFmtId="0" fontId="9" fillId="2" borderId="1" xfId="99" applyNumberFormat="1" applyFont="1" applyFill="1" applyBorder="1" applyAlignment="1">
      <alignment horizontal="center" vertical="center" wrapText="1"/>
    </xf>
    <xf numFmtId="4" fontId="9" fillId="2" borderId="1" xfId="8" applyNumberFormat="1" applyFont="1" applyFill="1" applyBorder="1" applyAlignment="1">
      <alignment horizontal="right" vertical="center" wrapText="1"/>
    </xf>
    <xf numFmtId="4" fontId="9" fillId="2" borderId="1" xfId="100" applyNumberFormat="1" applyFont="1" applyFill="1" applyBorder="1" applyAlignment="1">
      <alignment horizontal="right" vertical="center" wrapText="1"/>
    </xf>
    <xf numFmtId="4" fontId="9" fillId="2" borderId="1" xfId="99" applyNumberFormat="1" applyFont="1" applyFill="1" applyBorder="1" applyAlignment="1">
      <alignment horizontal="right" vertical="center" wrapText="1"/>
    </xf>
    <xf numFmtId="0" fontId="9" fillId="2" borderId="1" xfId="100" applyNumberFormat="1" applyFont="1" applyFill="1" applyBorder="1" applyAlignment="1">
      <alignment horizontal="center" vertical="center" wrapText="1"/>
    </xf>
    <xf numFmtId="0" fontId="9" fillId="2" borderId="1" xfId="137" applyNumberFormat="1" applyFont="1" applyFill="1" applyBorder="1" applyAlignment="1">
      <alignment horizontal="justify" vertical="center" wrapText="1"/>
    </xf>
    <xf numFmtId="0" fontId="9" fillId="2" borderId="1" xfId="137" applyNumberFormat="1" applyFont="1" applyFill="1" applyBorder="1" applyAlignment="1">
      <alignment horizontal="center" vertical="center" wrapText="1"/>
    </xf>
    <xf numFmtId="4" fontId="9" fillId="2" borderId="1" xfId="137" applyNumberFormat="1" applyFont="1" applyFill="1" applyBorder="1" applyAlignment="1">
      <alignment horizontal="right" vertical="center" wrapText="1"/>
    </xf>
    <xf numFmtId="0" fontId="9" fillId="2" borderId="1" xfId="136" applyNumberFormat="1" applyFont="1" applyFill="1" applyBorder="1" applyAlignment="1">
      <alignment horizontal="justify" vertical="center" wrapText="1"/>
    </xf>
    <xf numFmtId="4" fontId="9" fillId="2" borderId="1" xfId="136" applyNumberFormat="1" applyFont="1" applyFill="1" applyBorder="1" applyAlignment="1">
      <alignment horizontal="right" vertical="center" wrapText="1"/>
    </xf>
    <xf numFmtId="0" fontId="9" fillId="2" borderId="1" xfId="0" applyNumberFormat="1" applyFont="1" applyFill="1" applyBorder="1" applyAlignment="1">
      <alignment horizontal="justify" vertical="center" wrapText="1"/>
    </xf>
    <xf numFmtId="0" fontId="9" fillId="2" borderId="1" xfId="105" applyNumberFormat="1" applyFont="1" applyFill="1" applyBorder="1" applyAlignment="1">
      <alignment horizontal="justify" vertical="center" wrapText="1"/>
    </xf>
    <xf numFmtId="4" fontId="9" fillId="2" borderId="1" xfId="1385" applyNumberFormat="1" applyFont="1" applyFill="1" applyBorder="1" applyAlignment="1">
      <alignment horizontal="right" vertical="center" wrapText="1"/>
    </xf>
    <xf numFmtId="169" fontId="9" fillId="2" borderId="1" xfId="295" applyNumberFormat="1" applyFont="1" applyFill="1" applyBorder="1" applyAlignment="1">
      <alignment horizontal="center" vertical="center" wrapText="1"/>
    </xf>
    <xf numFmtId="4" fontId="9" fillId="2" borderId="1" xfId="35" applyNumberFormat="1" applyFont="1" applyFill="1" applyBorder="1" applyAlignment="1">
      <alignment horizontal="right" vertical="center" wrapText="1"/>
    </xf>
    <xf numFmtId="1" fontId="9" fillId="2" borderId="1" xfId="0" applyNumberFormat="1" applyFont="1" applyFill="1" applyBorder="1" applyAlignment="1">
      <alignment horizontal="justify" vertical="center" wrapText="1"/>
    </xf>
    <xf numFmtId="0" fontId="9" fillId="2" borderId="1" xfId="99" applyFont="1" applyFill="1" applyBorder="1" applyAlignment="1">
      <alignment horizontal="justify" vertical="center" wrapText="1"/>
    </xf>
    <xf numFmtId="0" fontId="9" fillId="2" borderId="1" xfId="99" applyFont="1" applyFill="1" applyBorder="1" applyAlignment="1">
      <alignment horizontal="center" vertical="center" wrapText="1"/>
    </xf>
    <xf numFmtId="0" fontId="9" fillId="52" borderId="1" xfId="0" applyFont="1" applyFill="1" applyBorder="1" applyAlignment="1">
      <alignment vertical="center" wrapText="1"/>
    </xf>
    <xf numFmtId="0" fontId="6" fillId="0" borderId="1" xfId="46" applyFont="1" applyFill="1" applyBorder="1" applyAlignment="1">
      <alignment horizontal="center" vertical="center"/>
    </xf>
    <xf numFmtId="0" fontId="6" fillId="0" borderId="1" xfId="0" applyNumberFormat="1" applyFont="1" applyFill="1" applyBorder="1" applyAlignment="1">
      <alignment vertical="center" wrapText="1"/>
    </xf>
    <xf numFmtId="169" fontId="6" fillId="0" borderId="1" xfId="319" applyNumberFormat="1" applyFont="1" applyFill="1" applyBorder="1" applyAlignment="1">
      <alignment horizontal="center" vertical="center" wrapText="1"/>
    </xf>
    <xf numFmtId="4" fontId="6" fillId="0" borderId="1" xfId="46" applyNumberFormat="1" applyFont="1" applyFill="1" applyBorder="1" applyAlignment="1">
      <alignment horizontal="center" vertical="center" wrapText="1"/>
    </xf>
    <xf numFmtId="2" fontId="6" fillId="0" borderId="1" xfId="46" applyNumberFormat="1" applyFont="1" applyFill="1" applyBorder="1" applyAlignment="1">
      <alignment horizontal="center" vertical="center" wrapText="1"/>
    </xf>
    <xf numFmtId="0" fontId="6" fillId="0" borderId="1" xfId="46" applyFont="1" applyFill="1" applyBorder="1" applyAlignment="1">
      <alignment horizontal="left" vertical="center" wrapText="1"/>
    </xf>
    <xf numFmtId="0" fontId="6" fillId="0" borderId="1" xfId="1213" applyNumberFormat="1" applyFont="1" applyFill="1" applyBorder="1" applyAlignment="1" applyProtection="1">
      <alignment horizontal="left" vertical="center" wrapText="1"/>
    </xf>
    <xf numFmtId="0" fontId="6" fillId="0" borderId="1" xfId="0" applyFont="1" applyFill="1" applyBorder="1"/>
    <xf numFmtId="0" fontId="6"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left" vertical="center" wrapText="1"/>
    </xf>
    <xf numFmtId="2" fontId="6" fillId="0" borderId="6" xfId="8" applyNumberFormat="1"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166" fontId="154" fillId="0" borderId="1" xfId="0" applyNumberFormat="1" applyFont="1" applyFill="1" applyBorder="1" applyAlignment="1">
      <alignment vertical="center" wrapText="1"/>
    </xf>
    <xf numFmtId="0" fontId="154" fillId="0" borderId="1" xfId="0" applyFont="1" applyFill="1" applyBorder="1" applyAlignment="1">
      <alignment horizontal="center" vertical="center"/>
    </xf>
    <xf numFmtId="2" fontId="154" fillId="0" borderId="1" xfId="0" applyNumberFormat="1" applyFont="1" applyFill="1" applyBorder="1" applyAlignment="1">
      <alignment horizontal="center" vertical="center"/>
    </xf>
    <xf numFmtId="0" fontId="154" fillId="0" borderId="1" xfId="0" applyFont="1" applyFill="1" applyBorder="1" applyAlignment="1">
      <alignment vertical="center" wrapText="1"/>
    </xf>
    <xf numFmtId="0" fontId="154" fillId="0" borderId="1" xfId="0" applyFont="1" applyFill="1" applyBorder="1" applyAlignment="1">
      <alignment vertical="center"/>
    </xf>
    <xf numFmtId="0" fontId="9" fillId="0" borderId="1" xfId="0" applyNumberFormat="1" applyFont="1" applyFill="1" applyBorder="1" applyAlignment="1" applyProtection="1">
      <alignment horizontal="left" vertical="center" wrapText="1"/>
      <protection locked="0"/>
    </xf>
    <xf numFmtId="4" fontId="9" fillId="0" borderId="1" xfId="0" applyNumberFormat="1" applyFont="1" applyFill="1" applyBorder="1" applyAlignment="1">
      <alignment horizontal="center" vertical="center"/>
    </xf>
    <xf numFmtId="0" fontId="9" fillId="0" borderId="1" xfId="0" applyFont="1" applyFill="1" applyBorder="1" applyAlignment="1" applyProtection="1">
      <alignment horizontal="left" vertical="center" wrapText="1"/>
      <protection locked="0"/>
    </xf>
    <xf numFmtId="0" fontId="9" fillId="2" borderId="1" xfId="693" applyFont="1" applyFill="1" applyBorder="1" applyAlignment="1">
      <alignment horizontal="center" vertical="center" wrapText="1"/>
    </xf>
    <xf numFmtId="0" fontId="9" fillId="2" borderId="1" xfId="693" applyFont="1" applyFill="1" applyBorder="1" applyAlignment="1">
      <alignment horizontal="left" vertical="center" wrapText="1"/>
    </xf>
    <xf numFmtId="0" fontId="9" fillId="0" borderId="36" xfId="0" applyFont="1" applyFill="1" applyBorder="1" applyAlignment="1">
      <alignment horizontal="center" vertical="center" wrapText="1"/>
    </xf>
    <xf numFmtId="43" fontId="9" fillId="0" borderId="36" xfId="1385" applyFont="1" applyFill="1" applyBorder="1" applyAlignment="1">
      <alignment horizontal="right" vertical="center" wrapText="1"/>
    </xf>
    <xf numFmtId="0" fontId="9" fillId="0" borderId="1" xfId="0" applyFont="1" applyFill="1" applyBorder="1" applyAlignment="1">
      <alignment horizontal="left"/>
    </xf>
    <xf numFmtId="0" fontId="9" fillId="0" borderId="1" xfId="0" applyFont="1" applyFill="1" applyBorder="1" applyAlignment="1">
      <alignment horizontal="center"/>
    </xf>
    <xf numFmtId="0" fontId="9" fillId="0" borderId="1" xfId="8" applyFont="1" applyFill="1" applyBorder="1" applyAlignment="1">
      <alignment horizontal="left" vertical="center" wrapText="1"/>
    </xf>
    <xf numFmtId="0" fontId="9" fillId="0" borderId="1" xfId="120" applyFont="1" applyFill="1" applyBorder="1" applyAlignment="1">
      <alignment horizontal="center" vertical="center" wrapText="1"/>
    </xf>
    <xf numFmtId="0" fontId="9" fillId="0" borderId="1" xfId="8" applyFont="1" applyFill="1" applyBorder="1" applyAlignment="1">
      <alignment horizontal="center" vertical="center" wrapText="1"/>
    </xf>
    <xf numFmtId="4" fontId="9" fillId="0" borderId="1" xfId="8" applyNumberFormat="1" applyFont="1" applyFill="1" applyBorder="1" applyAlignment="1">
      <alignment horizontal="center" vertical="center" wrapText="1"/>
    </xf>
    <xf numFmtId="4" fontId="9" fillId="0" borderId="1" xfId="8" applyNumberFormat="1" applyFont="1" applyFill="1" applyBorder="1" applyAlignment="1">
      <alignment horizontal="center" vertical="center"/>
    </xf>
    <xf numFmtId="0" fontId="9" fillId="0" borderId="1" xfId="8" applyFont="1" applyFill="1" applyBorder="1" applyAlignment="1">
      <alignment horizontal="center" vertical="center"/>
    </xf>
    <xf numFmtId="0" fontId="9" fillId="0" borderId="1" xfId="27" applyFont="1" applyFill="1" applyBorder="1" applyAlignment="1">
      <alignment horizontal="left" vertical="center" wrapText="1"/>
    </xf>
    <xf numFmtId="0" fontId="9" fillId="0" borderId="1" xfId="120" applyNumberFormat="1" applyFont="1" applyFill="1" applyBorder="1" applyAlignment="1">
      <alignment horizontal="left" vertical="center" wrapText="1"/>
    </xf>
    <xf numFmtId="0" fontId="9" fillId="0" borderId="1" xfId="704" applyNumberFormat="1" applyFont="1" applyFill="1" applyBorder="1" applyAlignment="1">
      <alignment horizontal="center" vertical="center" wrapText="1"/>
    </xf>
    <xf numFmtId="4" fontId="9" fillId="0" borderId="1" xfId="704" applyNumberFormat="1" applyFont="1" applyFill="1" applyBorder="1" applyAlignment="1">
      <alignment horizontal="center" vertical="center" wrapText="1"/>
    </xf>
    <xf numFmtId="0" fontId="9" fillId="0" borderId="1" xfId="104" applyNumberFormat="1" applyFont="1" applyFill="1" applyBorder="1" applyAlignment="1">
      <alignment horizontal="center" vertical="center" wrapText="1"/>
    </xf>
    <xf numFmtId="0" fontId="9" fillId="3" borderId="0" xfId="26" applyFont="1" applyFill="1"/>
    <xf numFmtId="0" fontId="9" fillId="3" borderId="0" xfId="0" applyFont="1" applyFill="1" applyBorder="1" applyAlignment="1">
      <alignment wrapText="1"/>
    </xf>
    <xf numFmtId="0" fontId="9" fillId="3" borderId="1" xfId="136" applyFont="1" applyFill="1" applyBorder="1" applyAlignment="1">
      <alignment vertical="center"/>
    </xf>
    <xf numFmtId="0" fontId="9" fillId="2" borderId="1" xfId="136" applyFont="1" applyFill="1" applyBorder="1" applyAlignment="1">
      <alignment horizontal="justify" vertical="center" wrapText="1"/>
    </xf>
    <xf numFmtId="0" fontId="5" fillId="3" borderId="1" xfId="136" applyFont="1" applyFill="1" applyBorder="1" applyAlignment="1">
      <alignment vertical="center"/>
    </xf>
    <xf numFmtId="43" fontId="9" fillId="2" borderId="1" xfId="100" applyFont="1" applyFill="1" applyBorder="1" applyAlignment="1">
      <alignment horizontal="center" vertical="center" wrapText="1"/>
    </xf>
    <xf numFmtId="0" fontId="9" fillId="52" borderId="1" xfId="0" applyFont="1" applyFill="1" applyBorder="1" applyAlignment="1">
      <alignment horizontal="center" vertical="center"/>
    </xf>
    <xf numFmtId="224" fontId="9" fillId="0" borderId="1" xfId="0" applyNumberFormat="1" applyFont="1" applyFill="1" applyBorder="1" applyAlignment="1">
      <alignment horizontal="center" vertical="center" wrapText="1"/>
    </xf>
    <xf numFmtId="0" fontId="9" fillId="0" borderId="1" xfId="1392" applyFont="1" applyFill="1" applyBorder="1" applyAlignment="1">
      <alignment vertical="center" wrapText="1"/>
    </xf>
    <xf numFmtId="0" fontId="9" fillId="0" borderId="1" xfId="1392" applyFont="1" applyFill="1" applyBorder="1" applyAlignment="1">
      <alignment horizontal="center" vertical="center" wrapText="1"/>
    </xf>
    <xf numFmtId="2" fontId="9" fillId="0" borderId="1" xfId="1392" applyNumberFormat="1" applyFont="1" applyFill="1" applyBorder="1" applyAlignment="1">
      <alignment horizontal="center" vertical="center" wrapText="1"/>
    </xf>
    <xf numFmtId="0" fontId="9" fillId="0" borderId="1" xfId="1408" applyFont="1" applyFill="1" applyBorder="1" applyAlignment="1">
      <alignment horizontal="center" vertical="center" wrapText="1"/>
    </xf>
    <xf numFmtId="0" fontId="9" fillId="0" borderId="1" xfId="0" applyNumberFormat="1" applyFont="1" applyFill="1" applyBorder="1" applyAlignment="1">
      <alignment horizontal="justify" vertical="center" wrapText="1"/>
    </xf>
    <xf numFmtId="166" fontId="9" fillId="0" borderId="1" xfId="0" applyNumberFormat="1" applyFont="1" applyFill="1" applyBorder="1" applyAlignment="1">
      <alignment horizontal="left" vertical="center" wrapText="1"/>
    </xf>
    <xf numFmtId="4" fontId="9" fillId="2" borderId="1" xfId="693" applyNumberFormat="1" applyFont="1" applyFill="1" applyBorder="1" applyAlignment="1">
      <alignment horizontal="center" vertical="center" wrapText="1"/>
    </xf>
    <xf numFmtId="2" fontId="9" fillId="2" borderId="1" xfId="693" applyNumberFormat="1" applyFont="1" applyFill="1" applyBorder="1" applyAlignment="1">
      <alignment horizontal="center" vertical="center" wrapText="1"/>
    </xf>
    <xf numFmtId="0" fontId="9" fillId="2" borderId="1" xfId="693" applyNumberFormat="1" applyFont="1" applyFill="1" applyBorder="1" applyAlignment="1">
      <alignment vertical="center" wrapText="1"/>
    </xf>
    <xf numFmtId="0" fontId="9" fillId="2" borderId="1" xfId="120" applyNumberFormat="1" applyFont="1" applyFill="1" applyBorder="1" applyAlignment="1">
      <alignment horizontal="left" vertical="center" wrapText="1"/>
    </xf>
    <xf numFmtId="2" fontId="5" fillId="2" borderId="1" xfId="1385" applyNumberFormat="1" applyFont="1" applyFill="1" applyBorder="1" applyAlignment="1">
      <alignment horizontal="center" vertical="center" wrapText="1"/>
    </xf>
    <xf numFmtId="2" fontId="9" fillId="2" borderId="1" xfId="1385" applyNumberFormat="1" applyFont="1" applyFill="1" applyBorder="1" applyAlignment="1">
      <alignment vertical="center" wrapText="1"/>
    </xf>
    <xf numFmtId="0" fontId="9" fillId="0" borderId="10" xfId="0" applyFont="1" applyFill="1" applyBorder="1" applyAlignment="1">
      <alignment horizontal="left" vertical="center" wrapText="1"/>
    </xf>
    <xf numFmtId="49" fontId="9" fillId="0" borderId="1" xfId="0" applyNumberFormat="1" applyFont="1" applyBorder="1" applyAlignment="1">
      <alignment horizontal="left" vertical="center" wrapText="1"/>
    </xf>
    <xf numFmtId="49" fontId="9" fillId="0" borderId="1" xfId="0" applyNumberFormat="1" applyFont="1" applyBorder="1" applyAlignment="1">
      <alignment horizontal="center" vertical="center" wrapText="1"/>
    </xf>
    <xf numFmtId="0" fontId="9" fillId="0" borderId="1" xfId="104" applyFont="1" applyFill="1" applyBorder="1" applyAlignment="1">
      <alignment horizontal="left" vertical="center" wrapText="1"/>
    </xf>
    <xf numFmtId="0" fontId="9" fillId="0" borderId="1" xfId="104" applyFont="1" applyFill="1" applyBorder="1" applyAlignment="1">
      <alignment horizontal="center" vertical="center" wrapText="1"/>
    </xf>
    <xf numFmtId="43" fontId="9" fillId="0" borderId="1" xfId="319" applyNumberFormat="1" applyFont="1" applyFill="1" applyBorder="1" applyAlignment="1">
      <alignment horizontal="center" vertical="center" wrapText="1"/>
    </xf>
    <xf numFmtId="43" fontId="9" fillId="0" borderId="1" xfId="319" applyNumberFormat="1" applyFont="1" applyFill="1" applyBorder="1" applyAlignment="1">
      <alignment horizontal="center" vertical="center"/>
    </xf>
    <xf numFmtId="43" fontId="9" fillId="0" borderId="1" xfId="0" applyNumberFormat="1" applyFont="1" applyFill="1" applyBorder="1" applyAlignment="1">
      <alignment horizontal="center" vertical="center" wrapText="1"/>
    </xf>
    <xf numFmtId="0" fontId="9" fillId="0" borderId="1" xfId="134" applyFont="1" applyFill="1" applyBorder="1" applyAlignment="1">
      <alignment horizontal="left" vertical="center" wrapText="1"/>
    </xf>
    <xf numFmtId="0" fontId="9" fillId="0" borderId="1" xfId="134" applyFont="1" applyFill="1" applyBorder="1" applyAlignment="1">
      <alignment horizontal="center" vertical="center" wrapText="1"/>
    </xf>
    <xf numFmtId="43" fontId="9" fillId="0" borderId="1" xfId="134" applyNumberFormat="1" applyFont="1" applyFill="1" applyBorder="1" applyAlignment="1">
      <alignment horizontal="center" vertical="center"/>
    </xf>
    <xf numFmtId="0" fontId="9" fillId="0" borderId="1" xfId="36" applyFont="1" applyFill="1" applyBorder="1" applyAlignment="1">
      <alignment horizontal="center" vertical="center" wrapText="1"/>
    </xf>
    <xf numFmtId="0" fontId="9" fillId="0" borderId="1" xfId="36" applyFont="1" applyFill="1" applyBorder="1" applyAlignment="1">
      <alignment horizontal="left" vertical="center" wrapText="1"/>
    </xf>
    <xf numFmtId="2" fontId="9" fillId="0" borderId="1" xfId="98" applyNumberFormat="1" applyFont="1" applyBorder="1" applyAlignment="1">
      <alignment horizontal="center" vertical="center" wrapText="1"/>
    </xf>
    <xf numFmtId="0" fontId="9" fillId="0" borderId="1" xfId="1407" applyFont="1" applyFill="1" applyBorder="1" applyAlignment="1">
      <alignment horizontal="center" vertical="center" wrapText="1"/>
    </xf>
    <xf numFmtId="0" fontId="9" fillId="0" borderId="1" xfId="1407" applyFont="1" applyFill="1" applyBorder="1" applyAlignment="1">
      <alignment horizontal="left" vertical="center" wrapText="1"/>
    </xf>
    <xf numFmtId="43" fontId="9" fillId="0" borderId="1" xfId="7" applyNumberFormat="1" applyFont="1" applyFill="1" applyBorder="1" applyAlignment="1">
      <alignment horizontal="center" vertical="center" wrapText="1"/>
    </xf>
    <xf numFmtId="0" fontId="9" fillId="0" borderId="1" xfId="8" applyFont="1" applyFill="1" applyBorder="1" applyAlignment="1">
      <alignment horizontal="right" vertical="center" wrapText="1"/>
    </xf>
    <xf numFmtId="0" fontId="9" fillId="0" borderId="1" xfId="120" applyFont="1" applyFill="1" applyBorder="1" applyAlignment="1">
      <alignment horizontal="left" vertical="center" wrapText="1"/>
    </xf>
    <xf numFmtId="4" fontId="9" fillId="0" borderId="1" xfId="120" applyNumberFormat="1" applyFont="1" applyFill="1" applyBorder="1" applyAlignment="1">
      <alignment horizontal="center" vertical="center" wrapText="1"/>
    </xf>
    <xf numFmtId="43" fontId="9" fillId="0" borderId="1" xfId="1408" applyNumberFormat="1" applyFont="1" applyFill="1" applyBorder="1" applyAlignment="1">
      <alignment horizontal="center" vertical="center" wrapText="1"/>
    </xf>
    <xf numFmtId="0" fontId="9" fillId="0" borderId="1" xfId="1414" applyFont="1" applyFill="1" applyBorder="1" applyAlignment="1">
      <alignment horizontal="left" vertical="center" wrapText="1"/>
    </xf>
    <xf numFmtId="0" fontId="9" fillId="0" borderId="1" xfId="8" quotePrefix="1" applyFont="1" applyFill="1" applyBorder="1" applyAlignment="1">
      <alignment horizontal="left" vertical="center" wrapText="1"/>
    </xf>
    <xf numFmtId="169" fontId="9" fillId="2" borderId="1" xfId="1" applyNumberFormat="1" applyFont="1" applyFill="1" applyBorder="1" applyAlignment="1">
      <alignment horizontal="center" vertical="center" wrapText="1"/>
    </xf>
    <xf numFmtId="166" fontId="9" fillId="0" borderId="6" xfId="0" applyNumberFormat="1" applyFont="1" applyFill="1" applyBorder="1" applyAlignment="1">
      <alignment horizontal="center" vertical="center" wrapText="1"/>
    </xf>
    <xf numFmtId="49" fontId="9" fillId="0" borderId="1" xfId="106" applyNumberFormat="1" applyFont="1" applyFill="1" applyBorder="1" applyAlignment="1">
      <alignment vertical="center" wrapText="1"/>
    </xf>
    <xf numFmtId="0" fontId="5" fillId="0" borderId="1" xfId="0" applyFont="1" applyFill="1" applyBorder="1" applyAlignment="1">
      <alignment horizontal="left" vertical="center" wrapText="1"/>
    </xf>
    <xf numFmtId="0" fontId="9" fillId="0" borderId="1" xfId="106" applyNumberFormat="1" applyFont="1" applyFill="1" applyBorder="1" applyAlignment="1">
      <alignment horizontal="justify" vertical="center" wrapText="1"/>
    </xf>
    <xf numFmtId="49" fontId="9" fillId="0" borderId="1" xfId="106" applyNumberFormat="1" applyFont="1" applyFill="1" applyBorder="1" applyAlignment="1">
      <alignment horizontal="left" vertical="center" wrapText="1"/>
    </xf>
    <xf numFmtId="0" fontId="9" fillId="0" borderId="1" xfId="1403" applyFont="1" applyFill="1" applyBorder="1" applyAlignment="1">
      <alignment vertical="center" wrapText="1"/>
    </xf>
    <xf numFmtId="0" fontId="9" fillId="0" borderId="1" xfId="1403" applyFont="1" applyFill="1" applyBorder="1" applyAlignment="1">
      <alignment horizontal="center" vertical="center" wrapText="1"/>
    </xf>
    <xf numFmtId="4" fontId="9" fillId="0" borderId="1" xfId="295" quotePrefix="1" applyNumberFormat="1" applyFont="1" applyFill="1" applyBorder="1" applyAlignment="1">
      <alignment horizontal="center" vertical="center" wrapText="1"/>
    </xf>
    <xf numFmtId="0" fontId="9" fillId="0" borderId="1" xfId="1403" applyFont="1" applyFill="1" applyBorder="1" applyAlignment="1">
      <alignment horizontal="left" vertical="center" wrapText="1"/>
    </xf>
    <xf numFmtId="0" fontId="9" fillId="0" borderId="1" xfId="1404" applyFont="1" applyFill="1" applyBorder="1" applyAlignment="1">
      <alignment vertical="center" wrapText="1"/>
    </xf>
    <xf numFmtId="49" fontId="9" fillId="0" borderId="1" xfId="1404" applyNumberFormat="1" applyFont="1" applyFill="1" applyBorder="1" applyAlignment="1">
      <alignment horizontal="center" vertical="center" wrapText="1"/>
    </xf>
    <xf numFmtId="0" fontId="9" fillId="0" borderId="1" xfId="1404" applyFont="1" applyFill="1" applyBorder="1" applyAlignment="1">
      <alignment horizontal="center" vertical="center" wrapText="1"/>
    </xf>
    <xf numFmtId="0" fontId="9" fillId="0" borderId="1" xfId="1404" applyFont="1" applyFill="1" applyBorder="1" applyAlignment="1">
      <alignment horizontal="left" vertical="center" wrapText="1"/>
    </xf>
    <xf numFmtId="0" fontId="9" fillId="0" borderId="1" xfId="106" applyNumberFormat="1" applyFont="1" applyFill="1" applyBorder="1" applyAlignment="1">
      <alignment horizontal="center" vertical="center" wrapText="1"/>
    </xf>
    <xf numFmtId="0" fontId="9" fillId="0" borderId="1" xfId="106" applyNumberFormat="1" applyFont="1" applyFill="1" applyBorder="1" applyAlignment="1">
      <alignment horizontal="left" vertical="center" wrapText="1"/>
    </xf>
    <xf numFmtId="0" fontId="9" fillId="0" borderId="1" xfId="1406" applyFont="1" applyBorder="1" applyAlignment="1">
      <alignment vertical="center" wrapText="1"/>
    </xf>
    <xf numFmtId="0" fontId="9" fillId="0" borderId="1" xfId="1406" applyFont="1" applyBorder="1" applyAlignment="1">
      <alignment horizontal="center" vertical="center" wrapText="1"/>
    </xf>
    <xf numFmtId="49" fontId="9" fillId="2" borderId="1" xfId="106" applyNumberFormat="1" applyFont="1" applyFill="1" applyBorder="1" applyAlignment="1">
      <alignment horizontal="left" vertical="center" wrapText="1"/>
    </xf>
    <xf numFmtId="0" fontId="9" fillId="0" borderId="33" xfId="0" applyNumberFormat="1" applyFont="1" applyFill="1" applyBorder="1" applyAlignment="1">
      <alignment horizontal="center" vertical="center" wrapText="1"/>
    </xf>
    <xf numFmtId="0" fontId="9" fillId="0" borderId="1" xfId="19" applyNumberFormat="1" applyFont="1" applyFill="1" applyBorder="1" applyAlignment="1">
      <alignment horizontal="center" vertical="center" wrapText="1"/>
    </xf>
    <xf numFmtId="0" fontId="9" fillId="0" borderId="11" xfId="0" applyNumberFormat="1" applyFont="1" applyFill="1" applyBorder="1" applyAlignment="1">
      <alignment horizontal="left" vertical="center" wrapText="1"/>
    </xf>
    <xf numFmtId="0" fontId="9" fillId="0" borderId="11" xfId="0" applyNumberFormat="1" applyFont="1" applyFill="1" applyBorder="1" applyAlignment="1">
      <alignment vertical="center" wrapText="1"/>
    </xf>
    <xf numFmtId="0" fontId="9" fillId="0" borderId="1" xfId="120" quotePrefix="1" applyNumberFormat="1" applyFont="1" applyFill="1" applyBorder="1" applyAlignment="1">
      <alignment horizontal="left" vertical="center" wrapText="1"/>
    </xf>
    <xf numFmtId="0" fontId="9" fillId="0" borderId="1" xfId="120" quotePrefix="1" applyFont="1" applyFill="1" applyBorder="1" applyAlignment="1">
      <alignment horizontal="left" vertical="center" wrapText="1"/>
    </xf>
    <xf numFmtId="4" fontId="9" fillId="0" borderId="1" xfId="1413" applyNumberFormat="1" applyFont="1" applyFill="1" applyBorder="1" applyAlignment="1">
      <alignment horizontal="center" vertical="center" wrapText="1"/>
    </xf>
    <xf numFmtId="49" fontId="9" fillId="0" borderId="1" xfId="120" quotePrefix="1" applyNumberFormat="1" applyFont="1" applyFill="1" applyBorder="1" applyAlignment="1">
      <alignment horizontal="left" vertical="center" wrapText="1"/>
    </xf>
    <xf numFmtId="0" fontId="9" fillId="0" borderId="1" xfId="8" quotePrefix="1" applyFont="1" applyFill="1" applyBorder="1" applyAlignment="1">
      <alignment horizontal="center" vertical="center" wrapText="1"/>
    </xf>
    <xf numFmtId="4" fontId="9" fillId="0" borderId="1" xfId="8" quotePrefix="1" applyNumberFormat="1" applyFont="1" applyFill="1" applyBorder="1" applyAlignment="1">
      <alignment horizontal="center" vertical="center" wrapText="1"/>
    </xf>
    <xf numFmtId="225" fontId="9" fillId="0" borderId="1" xfId="120" applyNumberFormat="1" applyFont="1" applyFill="1" applyBorder="1" applyAlignment="1">
      <alignment horizontal="left" vertical="center" wrapText="1"/>
    </xf>
    <xf numFmtId="2" fontId="9" fillId="0" borderId="1" xfId="17" applyNumberFormat="1" applyFont="1" applyFill="1" applyBorder="1" applyAlignment="1">
      <alignment horizontal="center" vertical="center" wrapText="1"/>
    </xf>
    <xf numFmtId="0" fontId="9" fillId="0" borderId="1" xfId="5" applyFont="1" applyFill="1" applyBorder="1" applyAlignment="1">
      <alignment vertical="center" wrapText="1"/>
    </xf>
    <xf numFmtId="0" fontId="9" fillId="0" borderId="1" xfId="1391" applyFont="1" applyFill="1" applyBorder="1" applyAlignment="1">
      <alignment horizontal="left" vertical="center" wrapText="1"/>
    </xf>
    <xf numFmtId="0" fontId="9" fillId="0" borderId="1" xfId="1391" applyFont="1" applyFill="1" applyBorder="1" applyAlignment="1">
      <alignment horizontal="center" vertical="center" wrapText="1"/>
    </xf>
    <xf numFmtId="2" fontId="9" fillId="0" borderId="1" xfId="1391" applyNumberFormat="1" applyFont="1" applyFill="1" applyBorder="1" applyAlignment="1">
      <alignment horizontal="center" vertical="center" wrapText="1"/>
    </xf>
    <xf numFmtId="0" fontId="9" fillId="0" borderId="1" xfId="1391" applyFont="1" applyFill="1" applyBorder="1" applyAlignment="1">
      <alignment vertical="center" wrapText="1"/>
    </xf>
    <xf numFmtId="222" fontId="9" fillId="0" borderId="1" xfId="283" applyNumberFormat="1" applyFont="1" applyFill="1" applyBorder="1" applyAlignment="1">
      <alignment horizontal="center" vertical="center" wrapText="1"/>
    </xf>
    <xf numFmtId="0" fontId="9" fillId="0" borderId="1" xfId="143" applyNumberFormat="1" applyFont="1" applyFill="1" applyBorder="1" applyAlignment="1">
      <alignment horizontal="center" vertical="center" wrapText="1"/>
    </xf>
    <xf numFmtId="166" fontId="9" fillId="0" borderId="1" xfId="8" applyNumberFormat="1" applyFont="1" applyFill="1" applyBorder="1" applyAlignment="1">
      <alignment horizontal="center" vertical="center" wrapText="1"/>
    </xf>
    <xf numFmtId="0" fontId="9" fillId="0" borderId="1" xfId="0" quotePrefix="1" applyNumberFormat="1" applyFont="1" applyFill="1" applyBorder="1" applyAlignment="1">
      <alignment horizontal="justify" vertical="center" wrapText="1"/>
    </xf>
    <xf numFmtId="0" fontId="9" fillId="0" borderId="1" xfId="0" applyNumberFormat="1" applyFont="1" applyFill="1" applyBorder="1" applyAlignment="1">
      <alignment horizontal="justify" vertical="center" wrapText="1" readingOrder="1"/>
    </xf>
    <xf numFmtId="166" fontId="5" fillId="0" borderId="1" xfId="0" applyNumberFormat="1" applyFont="1" applyFill="1" applyBorder="1" applyAlignment="1">
      <alignment horizontal="center" vertical="center" wrapText="1"/>
    </xf>
    <xf numFmtId="1" fontId="9" fillId="0" borderId="1" xfId="8" applyNumberFormat="1" applyFont="1" applyFill="1" applyBorder="1" applyAlignment="1">
      <alignment horizontal="center" vertical="center" wrapText="1"/>
    </xf>
    <xf numFmtId="0" fontId="9" fillId="0" borderId="1" xfId="0" quotePrefix="1" applyNumberFormat="1" applyFont="1" applyFill="1" applyBorder="1" applyAlignment="1">
      <alignment horizontal="justify" vertical="center" wrapText="1" readingOrder="1"/>
    </xf>
    <xf numFmtId="0" fontId="9" fillId="0" borderId="1" xfId="1420" applyNumberFormat="1" applyFont="1" applyFill="1" applyBorder="1" applyAlignment="1">
      <alignment horizontal="justify" vertical="center" wrapText="1"/>
    </xf>
    <xf numFmtId="0" fontId="9" fillId="0" borderId="1" xfId="1420" applyNumberFormat="1" applyFont="1" applyFill="1" applyBorder="1" applyAlignment="1">
      <alignment horizontal="center" vertical="center" wrapText="1"/>
    </xf>
    <xf numFmtId="166" fontId="9" fillId="0" borderId="1" xfId="1420" applyNumberFormat="1" applyFont="1" applyFill="1" applyBorder="1" applyAlignment="1">
      <alignment horizontal="center" vertical="center" wrapText="1"/>
    </xf>
    <xf numFmtId="0" fontId="9" fillId="0" borderId="1" xfId="0" quotePrefix="1" applyNumberFormat="1" applyFont="1" applyFill="1" applyBorder="1" applyAlignment="1">
      <alignment horizontal="justify" vertical="top" wrapText="1"/>
    </xf>
    <xf numFmtId="0" fontId="9" fillId="0" borderId="1" xfId="1400" applyFont="1" applyFill="1" applyBorder="1" applyAlignment="1">
      <alignment horizontal="center" vertical="center" wrapText="1"/>
    </xf>
    <xf numFmtId="0" fontId="9" fillId="0" borderId="1" xfId="1400" applyFont="1" applyFill="1" applyBorder="1" applyAlignment="1">
      <alignment vertical="center" wrapText="1"/>
    </xf>
    <xf numFmtId="0" fontId="9" fillId="0" borderId="1" xfId="1400" quotePrefix="1" applyFont="1" applyFill="1" applyBorder="1" applyAlignment="1">
      <alignment horizontal="left" vertical="center" wrapText="1"/>
    </xf>
    <xf numFmtId="2" fontId="9" fillId="0" borderId="1" xfId="0" applyNumberFormat="1" applyFont="1" applyFill="1" applyBorder="1" applyAlignment="1">
      <alignment horizontal="right" vertical="center" wrapText="1"/>
    </xf>
    <xf numFmtId="0" fontId="9" fillId="0" borderId="1" xfId="0" applyFont="1" applyFill="1" applyBorder="1" applyAlignment="1" applyProtection="1">
      <alignment horizontal="left" vertical="center" wrapText="1"/>
    </xf>
    <xf numFmtId="0" fontId="9" fillId="0" borderId="1" xfId="396" applyFont="1" applyFill="1" applyBorder="1" applyAlignment="1" applyProtection="1">
      <alignment horizontal="center" vertical="center" wrapText="1"/>
    </xf>
    <xf numFmtId="1" fontId="9" fillId="0" borderId="1" xfId="0" applyNumberFormat="1" applyFont="1" applyFill="1" applyBorder="1" applyAlignment="1">
      <alignment horizontal="left" vertical="center" wrapText="1"/>
    </xf>
    <xf numFmtId="49" fontId="9" fillId="0" borderId="1" xfId="2" applyNumberFormat="1" applyFont="1" applyFill="1" applyBorder="1" applyAlignment="1">
      <alignment horizontal="left" vertical="center" wrapText="1"/>
    </xf>
    <xf numFmtId="49" fontId="9" fillId="0" borderId="1" xfId="2" applyNumberFormat="1" applyFont="1" applyFill="1" applyBorder="1" applyAlignment="1">
      <alignment horizontal="center" vertical="center" wrapText="1"/>
    </xf>
    <xf numFmtId="0" fontId="9" fillId="0" borderId="1" xfId="1394" applyNumberFormat="1" applyFont="1" applyFill="1" applyBorder="1" applyAlignment="1">
      <alignment horizontal="center" vertical="center" wrapText="1"/>
    </xf>
    <xf numFmtId="0" fontId="9" fillId="2" borderId="1" xfId="693" applyNumberFormat="1" applyFont="1" applyFill="1" applyBorder="1" applyAlignment="1">
      <alignment horizontal="left" vertical="center" wrapText="1"/>
    </xf>
    <xf numFmtId="0" fontId="9" fillId="0" borderId="1" xfId="693" applyFont="1" applyFill="1" applyBorder="1" applyAlignment="1">
      <alignment horizontal="left" vertical="center" wrapText="1"/>
    </xf>
    <xf numFmtId="0" fontId="9" fillId="2" borderId="1" xfId="693" applyFont="1" applyFill="1" applyBorder="1" applyAlignment="1">
      <alignment vertical="center" wrapText="1"/>
    </xf>
    <xf numFmtId="43" fontId="9" fillId="2" borderId="1" xfId="693" applyNumberFormat="1" applyFont="1" applyFill="1" applyBorder="1" applyAlignment="1">
      <alignment horizontal="center" vertical="center" wrapText="1"/>
    </xf>
    <xf numFmtId="0" fontId="9" fillId="2" borderId="1" xfId="693" applyNumberFormat="1" applyFont="1" applyFill="1" applyBorder="1" applyAlignment="1">
      <alignment horizontal="center" vertical="center" wrapText="1"/>
    </xf>
    <xf numFmtId="43" fontId="9" fillId="2" borderId="1" xfId="1385" applyNumberFormat="1" applyFont="1" applyFill="1" applyBorder="1" applyAlignment="1">
      <alignment horizontal="center" vertical="center" wrapText="1"/>
    </xf>
    <xf numFmtId="0" fontId="9" fillId="2" borderId="1" xfId="120" applyNumberFormat="1" applyFont="1" applyFill="1" applyBorder="1" applyAlignment="1">
      <alignment vertical="center" wrapText="1"/>
    </xf>
    <xf numFmtId="0" fontId="9" fillId="2" borderId="1" xfId="693" applyFont="1" applyFill="1" applyBorder="1" applyAlignment="1">
      <alignment horizontal="left" wrapText="1"/>
    </xf>
    <xf numFmtId="0" fontId="9" fillId="0" borderId="1" xfId="693" applyFont="1" applyFill="1" applyBorder="1" applyAlignment="1">
      <alignment wrapText="1"/>
    </xf>
    <xf numFmtId="0" fontId="9" fillId="2" borderId="1" xfId="7" applyNumberFormat="1" applyFont="1" applyFill="1" applyBorder="1" applyAlignment="1">
      <alignment vertical="center" wrapText="1"/>
    </xf>
    <xf numFmtId="0" fontId="9" fillId="0" borderId="1" xfId="693" applyFont="1" applyFill="1" applyBorder="1" applyAlignment="1">
      <alignment vertical="center" wrapText="1"/>
    </xf>
    <xf numFmtId="2" fontId="9" fillId="0" borderId="10" xfId="1408" applyNumberFormat="1" applyFont="1" applyFill="1" applyBorder="1" applyAlignment="1">
      <alignment horizontal="center" vertical="center" wrapText="1"/>
    </xf>
    <xf numFmtId="0" fontId="9" fillId="0" borderId="1" xfId="98" applyNumberFormat="1" applyFont="1" applyFill="1" applyBorder="1" applyAlignment="1">
      <alignment horizontal="left" vertical="center" wrapText="1"/>
    </xf>
    <xf numFmtId="0" fontId="9" fillId="0" borderId="1" xfId="1408" applyNumberFormat="1" applyFont="1" applyFill="1" applyBorder="1" applyAlignment="1">
      <alignment horizontal="center" vertical="center" wrapText="1"/>
    </xf>
    <xf numFmtId="0" fontId="9" fillId="0" borderId="1" xfId="127" applyNumberFormat="1" applyFont="1" applyFill="1" applyBorder="1" applyAlignment="1">
      <alignment horizontal="left" vertical="center" wrapText="1"/>
    </xf>
    <xf numFmtId="0" fontId="9" fillId="0" borderId="1" xfId="127" applyNumberFormat="1" applyFont="1" applyFill="1" applyBorder="1" applyAlignment="1">
      <alignment horizontal="center" vertical="center" wrapText="1"/>
    </xf>
    <xf numFmtId="0" fontId="9" fillId="0" borderId="1" xfId="134" applyNumberFormat="1" applyFont="1" applyFill="1" applyBorder="1" applyAlignment="1">
      <alignment horizontal="center" vertical="center" wrapText="1"/>
    </xf>
    <xf numFmtId="0" fontId="9" fillId="0" borderId="1" xfId="36" applyNumberFormat="1" applyFont="1" applyFill="1" applyBorder="1" applyAlignment="1">
      <alignment horizontal="center" vertical="center" wrapText="1"/>
    </xf>
    <xf numFmtId="0" fontId="9" fillId="0" borderId="1" xfId="36" applyNumberFormat="1" applyFont="1" applyFill="1" applyBorder="1" applyAlignment="1">
      <alignment horizontal="left" vertical="center" wrapText="1"/>
    </xf>
    <xf numFmtId="0" fontId="9" fillId="0" borderId="1" xfId="127" applyFont="1" applyFill="1" applyBorder="1" applyAlignment="1">
      <alignment horizontal="center" vertical="center" wrapText="1"/>
    </xf>
    <xf numFmtId="43" fontId="9" fillId="0" borderId="1" xfId="36" applyNumberFormat="1" applyFont="1" applyFill="1" applyBorder="1" applyAlignment="1">
      <alignment horizontal="center" vertical="center" wrapText="1"/>
    </xf>
    <xf numFmtId="0" fontId="9" fillId="0" borderId="1" xfId="103" applyFont="1" applyFill="1" applyBorder="1" applyAlignment="1">
      <alignment horizontal="center" vertical="center" wrapText="1"/>
    </xf>
    <xf numFmtId="0" fontId="9" fillId="0" borderId="1" xfId="312" applyNumberFormat="1" applyFont="1" applyFill="1" applyBorder="1" applyAlignment="1">
      <alignment horizontal="center" vertical="center" wrapText="1"/>
    </xf>
    <xf numFmtId="0" fontId="9" fillId="0" borderId="1" xfId="98" applyFont="1" applyFill="1" applyBorder="1" applyAlignment="1">
      <alignment vertical="center" wrapText="1"/>
    </xf>
    <xf numFmtId="43" fontId="9" fillId="0" borderId="1" xfId="312" applyNumberFormat="1" applyFont="1" applyFill="1" applyBorder="1" applyAlignment="1">
      <alignment horizontal="center" vertical="center" wrapText="1"/>
    </xf>
    <xf numFmtId="0" fontId="9" fillId="0" borderId="9" xfId="0" applyFont="1" applyFill="1" applyBorder="1" applyAlignment="1">
      <alignment vertical="center" wrapText="1"/>
    </xf>
    <xf numFmtId="170" fontId="9" fillId="0" borderId="9" xfId="0" applyNumberFormat="1" applyFont="1" applyFill="1" applyBorder="1" applyAlignment="1">
      <alignment horizontal="center" vertical="center" wrapText="1"/>
    </xf>
    <xf numFmtId="170" fontId="9" fillId="0" borderId="1" xfId="1385" applyNumberFormat="1" applyFont="1" applyFill="1" applyBorder="1" applyAlignment="1">
      <alignment vertical="center" wrapText="1"/>
    </xf>
    <xf numFmtId="165" fontId="9" fillId="0" borderId="1" xfId="1385" applyNumberFormat="1" applyFont="1" applyFill="1" applyBorder="1" applyAlignment="1">
      <alignment vertical="center" wrapText="1"/>
    </xf>
    <xf numFmtId="0" fontId="9" fillId="0" borderId="1" xfId="0" applyNumberFormat="1" applyFont="1" applyFill="1" applyBorder="1" applyAlignment="1">
      <alignment horizontal="center" wrapText="1"/>
    </xf>
    <xf numFmtId="43" fontId="9" fillId="0" borderId="6" xfId="1385" applyNumberFormat="1" applyFont="1" applyFill="1" applyBorder="1" applyAlignment="1">
      <alignment horizontal="right" vertical="center" wrapText="1"/>
    </xf>
    <xf numFmtId="170" fontId="9" fillId="2" borderId="1" xfId="0" applyNumberFormat="1" applyFont="1" applyFill="1" applyBorder="1" applyAlignment="1">
      <alignment vertical="center" wrapText="1"/>
    </xf>
    <xf numFmtId="167" fontId="9" fillId="0" borderId="1" xfId="0" applyNumberFormat="1" applyFont="1" applyFill="1" applyBorder="1" applyAlignment="1">
      <alignment vertical="center" wrapText="1"/>
    </xf>
    <xf numFmtId="227" fontId="9" fillId="0" borderId="1" xfId="26" applyNumberFormat="1" applyFont="1" applyFill="1" applyBorder="1" applyAlignment="1">
      <alignment horizontal="center" vertical="center" wrapText="1"/>
    </xf>
    <xf numFmtId="171" fontId="22" fillId="0" borderId="1" xfId="0" applyNumberFormat="1" applyFont="1" applyFill="1" applyBorder="1" applyAlignment="1">
      <alignment horizontal="center" vertical="center" wrapText="1"/>
    </xf>
    <xf numFmtId="167" fontId="9" fillId="4" borderId="1" xfId="0" applyNumberFormat="1" applyFont="1" applyFill="1" applyBorder="1" applyAlignment="1">
      <alignment horizontal="center" vertical="center" wrapText="1"/>
    </xf>
    <xf numFmtId="2" fontId="9" fillId="2" borderId="1" xfId="40" applyNumberFormat="1" applyFont="1" applyFill="1" applyBorder="1" applyAlignment="1">
      <alignment horizontal="center" vertical="center" wrapText="1"/>
    </xf>
    <xf numFmtId="2" fontId="9" fillId="2" borderId="9" xfId="0" applyNumberFormat="1" applyFont="1" applyFill="1" applyBorder="1" applyAlignment="1">
      <alignment horizontal="center" vertical="center" wrapText="1"/>
    </xf>
    <xf numFmtId="4" fontId="9" fillId="2" borderId="1" xfId="295" applyNumberFormat="1" applyFont="1" applyFill="1" applyBorder="1" applyAlignment="1">
      <alignment horizontal="right" vertical="center" wrapText="1"/>
    </xf>
    <xf numFmtId="2" fontId="9" fillId="0" borderId="1" xfId="0" applyNumberFormat="1" applyFont="1" applyFill="1" applyBorder="1" applyAlignment="1">
      <alignment wrapText="1"/>
    </xf>
    <xf numFmtId="0" fontId="9" fillId="0" borderId="1" xfId="33" applyFont="1" applyFill="1" applyBorder="1" applyAlignment="1">
      <alignment vertical="center" wrapText="1"/>
    </xf>
    <xf numFmtId="170" fontId="9" fillId="0" borderId="1" xfId="13" applyNumberFormat="1" applyFont="1" applyFill="1" applyBorder="1" applyAlignment="1">
      <alignment horizontal="center" vertical="center" wrapText="1"/>
    </xf>
    <xf numFmtId="0" fontId="9" fillId="0" borderId="1" xfId="13" applyFont="1" applyFill="1" applyBorder="1" applyAlignment="1">
      <alignment horizontal="justify" vertical="center" wrapText="1"/>
    </xf>
    <xf numFmtId="0" fontId="9" fillId="0" borderId="1" xfId="1408" applyFont="1" applyFill="1" applyBorder="1" applyAlignment="1">
      <alignment horizontal="left" vertical="center" wrapText="1"/>
    </xf>
    <xf numFmtId="0" fontId="9" fillId="0" borderId="1" xfId="1408" applyFont="1" applyFill="1" applyBorder="1" applyAlignment="1">
      <alignment vertical="center" wrapText="1"/>
    </xf>
    <xf numFmtId="2" fontId="9" fillId="0" borderId="1"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9" fillId="0" borderId="1" xfId="46" applyFont="1" applyFill="1" applyBorder="1" applyAlignment="1">
      <alignment horizontal="center" vertical="center"/>
    </xf>
    <xf numFmtId="0" fontId="9" fillId="0" borderId="1" xfId="1401" applyFont="1" applyFill="1" applyBorder="1" applyAlignment="1">
      <alignment vertical="center" wrapText="1"/>
    </xf>
    <xf numFmtId="4" fontId="9" fillId="0" borderId="1" xfId="1401" applyNumberFormat="1" applyFont="1" applyFill="1" applyBorder="1" applyAlignment="1">
      <alignment horizontal="center" vertical="center"/>
    </xf>
    <xf numFmtId="0" fontId="9" fillId="0" borderId="1" xfId="1401" applyFont="1" applyFill="1" applyBorder="1" applyAlignment="1">
      <alignment vertical="center"/>
    </xf>
    <xf numFmtId="0" fontId="9" fillId="0" borderId="1" xfId="29" applyFont="1" applyFill="1" applyBorder="1" applyAlignment="1">
      <alignment vertical="center" wrapText="1"/>
    </xf>
    <xf numFmtId="0" fontId="9" fillId="0" borderId="1" xfId="29" applyFont="1" applyFill="1" applyBorder="1" applyAlignment="1">
      <alignment horizontal="center" vertical="center" wrapText="1"/>
    </xf>
    <xf numFmtId="228" fontId="9" fillId="0" borderId="1" xfId="1401" applyNumberFormat="1" applyFont="1" applyFill="1" applyBorder="1" applyAlignment="1">
      <alignment horizontal="center" vertical="center"/>
    </xf>
    <xf numFmtId="229" fontId="9" fillId="0" borderId="1" xfId="17" applyNumberFormat="1" applyFont="1" applyFill="1" applyBorder="1" applyAlignment="1">
      <alignment horizontal="center" vertical="center" wrapText="1"/>
    </xf>
    <xf numFmtId="2" fontId="5" fillId="0" borderId="1" xfId="46" applyNumberFormat="1" applyFont="1" applyFill="1" applyBorder="1" applyAlignment="1">
      <alignment horizontal="center" vertical="center" wrapText="1"/>
    </xf>
    <xf numFmtId="0" fontId="9" fillId="53" borderId="1" xfId="0" applyNumberFormat="1" applyFont="1" applyFill="1" applyBorder="1" applyAlignment="1">
      <alignment vertical="center"/>
    </xf>
    <xf numFmtId="0" fontId="9" fillId="53" borderId="4" xfId="0" applyNumberFormat="1" applyFont="1" applyFill="1" applyBorder="1" applyAlignment="1">
      <alignment vertical="center"/>
    </xf>
    <xf numFmtId="2" fontId="5" fillId="53" borderId="1" xfId="0" applyNumberFormat="1" applyFont="1" applyFill="1" applyBorder="1" applyAlignment="1">
      <alignment vertical="center"/>
    </xf>
    <xf numFmtId="2" fontId="9" fillId="53" borderId="1" xfId="0" applyNumberFormat="1" applyFont="1" applyFill="1" applyBorder="1" applyAlignment="1">
      <alignment vertical="center"/>
    </xf>
    <xf numFmtId="2" fontId="9" fillId="53" borderId="1" xfId="0" applyNumberFormat="1" applyFont="1" applyFill="1" applyBorder="1" applyAlignment="1">
      <alignment vertical="center" wrapText="1"/>
    </xf>
    <xf numFmtId="0" fontId="9" fillId="53" borderId="10" xfId="0" applyNumberFormat="1" applyFont="1" applyFill="1" applyBorder="1" applyAlignment="1">
      <alignment vertical="center"/>
    </xf>
    <xf numFmtId="0" fontId="9" fillId="53" borderId="10" xfId="33" applyNumberFormat="1" applyFont="1" applyFill="1" applyBorder="1" applyAlignment="1">
      <alignment horizontal="center" vertical="center" wrapText="1"/>
    </xf>
    <xf numFmtId="0" fontId="141" fillId="53" borderId="1" xfId="0" applyNumberFormat="1" applyFont="1" applyFill="1" applyBorder="1" applyAlignment="1">
      <alignment vertical="center"/>
    </xf>
    <xf numFmtId="0" fontId="141" fillId="53" borderId="0" xfId="0" applyNumberFormat="1" applyFont="1" applyFill="1" applyAlignment="1">
      <alignment vertical="center"/>
    </xf>
    <xf numFmtId="0" fontId="5" fillId="53" borderId="1" xfId="0" applyNumberFormat="1" applyFont="1" applyFill="1" applyBorder="1" applyAlignment="1">
      <alignment horizontal="center" vertical="center" wrapText="1"/>
    </xf>
    <xf numFmtId="0" fontId="9" fillId="53" borderId="1" xfId="8" applyNumberFormat="1" applyFont="1" applyFill="1" applyBorder="1" applyAlignment="1">
      <alignment horizontal="center" vertical="center" wrapText="1"/>
    </xf>
    <xf numFmtId="0" fontId="9" fillId="53" borderId="1" xfId="0" applyNumberFormat="1" applyFont="1" applyFill="1" applyBorder="1" applyAlignment="1">
      <alignment vertical="center" wrapText="1"/>
    </xf>
    <xf numFmtId="0" fontId="5" fillId="53" borderId="1" xfId="0" applyNumberFormat="1" applyFont="1" applyFill="1" applyBorder="1" applyAlignment="1">
      <alignment vertical="center" wrapText="1"/>
    </xf>
    <xf numFmtId="0" fontId="9" fillId="53" borderId="0" xfId="0" applyFont="1" applyFill="1" applyAlignment="1">
      <alignment vertical="center"/>
    </xf>
    <xf numFmtId="0" fontId="9" fillId="53" borderId="1" xfId="0" applyFont="1" applyFill="1" applyBorder="1" applyAlignment="1">
      <alignment vertical="center" wrapText="1"/>
    </xf>
    <xf numFmtId="0" fontId="9" fillId="53" borderId="10" xfId="0" applyFont="1" applyFill="1" applyBorder="1" applyAlignment="1">
      <alignment vertical="center" wrapText="1"/>
    </xf>
    <xf numFmtId="0" fontId="6" fillId="53" borderId="0" xfId="0" applyFont="1" applyFill="1" applyAlignment="1">
      <alignment vertical="center"/>
    </xf>
    <xf numFmtId="0" fontId="5" fillId="53" borderId="1" xfId="295" applyNumberFormat="1" applyFont="1" applyFill="1" applyBorder="1" applyAlignment="1">
      <alignment horizontal="center" vertical="center" wrapText="1"/>
    </xf>
    <xf numFmtId="0" fontId="9" fillId="53" borderId="1" xfId="295" applyNumberFormat="1" applyFont="1" applyFill="1" applyBorder="1" applyAlignment="1">
      <alignment horizontal="center" vertical="center" wrapText="1"/>
    </xf>
    <xf numFmtId="0" fontId="9" fillId="53" borderId="1" xfId="0" quotePrefix="1" applyNumberFormat="1" applyFont="1" applyFill="1" applyBorder="1" applyAlignment="1">
      <alignment vertical="center" wrapText="1"/>
    </xf>
    <xf numFmtId="0" fontId="9" fillId="53" borderId="1" xfId="1" applyNumberFormat="1" applyFont="1" applyFill="1" applyBorder="1" applyAlignment="1">
      <alignment horizontal="center" vertical="center" wrapText="1"/>
    </xf>
    <xf numFmtId="0" fontId="9" fillId="53" borderId="1" xfId="27" applyFont="1" applyFill="1" applyBorder="1" applyAlignment="1">
      <alignment horizontal="center" vertical="center"/>
    </xf>
    <xf numFmtId="0" fontId="9" fillId="53" borderId="1" xfId="1393" applyFont="1" applyFill="1" applyBorder="1" applyAlignment="1">
      <alignment vertical="center" wrapText="1"/>
    </xf>
    <xf numFmtId="0" fontId="9" fillId="53" borderId="1" xfId="1393" applyFont="1" applyFill="1" applyBorder="1" applyAlignment="1">
      <alignment horizontal="center" vertical="center" wrapText="1"/>
    </xf>
    <xf numFmtId="222" fontId="9" fillId="53" borderId="1" xfId="292" applyNumberFormat="1" applyFont="1" applyFill="1" applyBorder="1" applyAlignment="1">
      <alignment vertical="center"/>
    </xf>
    <xf numFmtId="222" fontId="9" fillId="53" borderId="1" xfId="292" applyNumberFormat="1" applyFont="1" applyFill="1" applyBorder="1" applyAlignment="1">
      <alignment horizontal="right" vertical="center"/>
    </xf>
    <xf numFmtId="223" fontId="9" fillId="53" borderId="1" xfId="0" applyNumberFormat="1" applyFont="1" applyFill="1" applyBorder="1" applyAlignment="1">
      <alignment horizontal="center" vertical="center" wrapText="1"/>
    </xf>
    <xf numFmtId="2" fontId="9" fillId="53" borderId="1" xfId="1393" applyNumberFormat="1" applyFont="1" applyFill="1" applyBorder="1" applyAlignment="1">
      <alignment vertical="center" wrapText="1"/>
    </xf>
    <xf numFmtId="0" fontId="9" fillId="53" borderId="0" xfId="0" applyFont="1" applyFill="1" applyBorder="1" applyAlignment="1">
      <alignment vertical="center" wrapText="1"/>
    </xf>
    <xf numFmtId="0" fontId="9" fillId="53" borderId="0" xfId="0" applyNumberFormat="1" applyFont="1" applyFill="1" applyAlignment="1">
      <alignment vertical="center"/>
    </xf>
    <xf numFmtId="0" fontId="5" fillId="53" borderId="1" xfId="33" applyNumberFormat="1" applyFont="1" applyFill="1" applyBorder="1" applyAlignment="1">
      <alignment horizontal="center" vertical="center" wrapText="1"/>
    </xf>
    <xf numFmtId="0" fontId="5" fillId="53" borderId="2" xfId="0" applyNumberFormat="1" applyFont="1" applyFill="1" applyBorder="1" applyAlignment="1">
      <alignment horizontal="center" vertical="center" wrapText="1"/>
    </xf>
    <xf numFmtId="0" fontId="9" fillId="53" borderId="2" xfId="33" applyNumberFormat="1" applyFont="1" applyFill="1" applyBorder="1" applyAlignment="1">
      <alignment horizontal="center" vertical="center" wrapText="1"/>
    </xf>
    <xf numFmtId="0" fontId="9" fillId="53" borderId="1" xfId="33" applyNumberFormat="1" applyFont="1" applyFill="1" applyBorder="1" applyAlignment="1">
      <alignment horizontal="center" vertical="center" wrapText="1"/>
    </xf>
    <xf numFmtId="0" fontId="9" fillId="53" borderId="1" xfId="33" applyNumberFormat="1" applyFont="1" applyFill="1" applyBorder="1" applyAlignment="1">
      <alignment vertical="center" wrapText="1"/>
    </xf>
    <xf numFmtId="170" fontId="9" fillId="53" borderId="1" xfId="33" applyNumberFormat="1" applyFont="1" applyFill="1" applyBorder="1" applyAlignment="1">
      <alignment horizontal="center" vertical="center" wrapText="1"/>
    </xf>
    <xf numFmtId="0" fontId="9" fillId="53" borderId="1" xfId="33" applyFont="1" applyFill="1" applyBorder="1" applyAlignment="1">
      <alignment horizontal="center" vertical="center" wrapText="1"/>
    </xf>
    <xf numFmtId="2" fontId="9" fillId="2" borderId="1" xfId="1393" applyNumberFormat="1" applyFont="1" applyFill="1" applyBorder="1" applyAlignment="1">
      <alignment horizontal="justify" vertical="center" wrapText="1"/>
    </xf>
    <xf numFmtId="0" fontId="9" fillId="2" borderId="3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59" fillId="53" borderId="0" xfId="0" applyFont="1" applyFill="1" applyAlignment="1">
      <alignment horizontal="center" vertical="center" wrapText="1"/>
    </xf>
    <xf numFmtId="0" fontId="15" fillId="52" borderId="1" xfId="0" applyFont="1" applyFill="1" applyBorder="1" applyAlignment="1">
      <alignment vertical="center" wrapText="1"/>
    </xf>
    <xf numFmtId="0" fontId="15" fillId="52" borderId="1" xfId="0" applyFont="1" applyFill="1" applyBorder="1" applyAlignment="1">
      <alignment horizontal="center" vertical="center" wrapText="1"/>
    </xf>
    <xf numFmtId="0" fontId="15" fillId="0" borderId="1" xfId="0" applyFont="1" applyBorder="1" applyAlignment="1">
      <alignment horizontal="center" vertical="center" wrapText="1"/>
    </xf>
    <xf numFmtId="2" fontId="15" fillId="52" borderId="1" xfId="0" applyNumberFormat="1" applyFont="1" applyFill="1" applyBorder="1" applyAlignment="1">
      <alignment horizontal="center" vertical="center" wrapText="1"/>
    </xf>
    <xf numFmtId="2" fontId="15" fillId="52" borderId="1" xfId="0" applyNumberFormat="1" applyFont="1" applyFill="1" applyBorder="1" applyAlignment="1">
      <alignment vertical="center" wrapText="1"/>
    </xf>
    <xf numFmtId="0" fontId="15" fillId="0" borderId="1" xfId="0" applyFont="1" applyBorder="1" applyAlignment="1">
      <alignment vertical="center" wrapText="1"/>
    </xf>
    <xf numFmtId="0" fontId="5" fillId="53" borderId="1" xfId="0" applyNumberFormat="1" applyFont="1" applyFill="1" applyBorder="1" applyAlignment="1" applyProtection="1">
      <alignment horizontal="center" vertical="center" wrapText="1"/>
      <protection hidden="1"/>
    </xf>
    <xf numFmtId="0" fontId="9" fillId="53" borderId="1" xfId="0" applyNumberFormat="1" applyFont="1" applyFill="1" applyBorder="1" applyAlignment="1" applyProtection="1">
      <alignment horizontal="center" vertical="center" wrapText="1"/>
      <protection hidden="1"/>
    </xf>
    <xf numFmtId="0" fontId="5" fillId="53" borderId="1" xfId="0" applyNumberFormat="1" applyFont="1" applyFill="1" applyBorder="1" applyAlignment="1" applyProtection="1">
      <alignment vertical="center" wrapText="1"/>
      <protection hidden="1"/>
    </xf>
    <xf numFmtId="0" fontId="9" fillId="53" borderId="1" xfId="105" applyNumberFormat="1" applyFont="1" applyFill="1" applyBorder="1" applyAlignment="1">
      <alignment horizontal="center" vertical="center" wrapText="1"/>
    </xf>
    <xf numFmtId="0" fontId="9" fillId="53" borderId="1" xfId="138" applyFont="1" applyFill="1" applyBorder="1" applyAlignment="1">
      <alignment vertical="center" wrapText="1"/>
    </xf>
    <xf numFmtId="0" fontId="9" fillId="53" borderId="4" xfId="138" applyFont="1" applyFill="1" applyBorder="1" applyAlignment="1">
      <alignment vertical="center" wrapText="1"/>
    </xf>
    <xf numFmtId="0" fontId="9" fillId="53" borderId="1" xfId="0" applyFont="1" applyFill="1" applyBorder="1" applyAlignment="1" applyProtection="1">
      <alignment horizontal="center" vertical="center"/>
      <protection hidden="1"/>
    </xf>
    <xf numFmtId="0" fontId="9" fillId="53" borderId="1" xfId="129" applyFont="1" applyFill="1" applyBorder="1" applyAlignment="1" applyProtection="1">
      <alignment vertical="center" wrapText="1"/>
      <protection hidden="1"/>
    </xf>
    <xf numFmtId="0" fontId="9" fillId="53" borderId="1" xfId="0" applyFont="1" applyFill="1" applyBorder="1" applyAlignment="1" applyProtection="1">
      <alignment horizontal="center" vertical="center" wrapText="1"/>
      <protection hidden="1"/>
    </xf>
    <xf numFmtId="170" fontId="9" fillId="53" borderId="1" xfId="129" applyNumberFormat="1" applyFont="1" applyFill="1" applyBorder="1" applyAlignment="1" applyProtection="1">
      <alignment horizontal="center" vertical="center"/>
      <protection hidden="1"/>
    </xf>
    <xf numFmtId="168" fontId="9" fillId="53" borderId="1" xfId="129" applyNumberFormat="1" applyFont="1" applyFill="1" applyBorder="1" applyAlignment="1" applyProtection="1">
      <alignment horizontal="right" vertical="center" wrapText="1"/>
      <protection hidden="1"/>
    </xf>
    <xf numFmtId="168" fontId="9" fillId="53" borderId="1" xfId="26" applyNumberFormat="1" applyFont="1" applyFill="1" applyBorder="1" applyAlignment="1">
      <alignment horizontal="right" vertical="center"/>
    </xf>
    <xf numFmtId="0" fontId="9" fillId="53" borderId="1" xfId="26" applyFont="1" applyFill="1" applyBorder="1" applyAlignment="1">
      <alignment horizontal="center" vertical="center" wrapText="1"/>
    </xf>
    <xf numFmtId="0" fontId="9" fillId="53" borderId="0" xfId="138" applyFont="1" applyFill="1" applyAlignment="1">
      <alignment vertical="center" wrapText="1"/>
    </xf>
    <xf numFmtId="0" fontId="9" fillId="3" borderId="1" xfId="0" applyFont="1" applyFill="1" applyBorder="1" applyAlignment="1">
      <alignment vertical="center" wrapText="1"/>
    </xf>
    <xf numFmtId="0" fontId="9" fillId="3" borderId="1" xfId="105" applyFont="1" applyFill="1" applyBorder="1" applyAlignment="1">
      <alignment vertical="center" wrapText="1"/>
    </xf>
    <xf numFmtId="0" fontId="9" fillId="8" borderId="1" xfId="0" applyFont="1" applyFill="1" applyBorder="1" applyAlignment="1">
      <alignment horizontal="center" vertical="center" wrapText="1"/>
    </xf>
    <xf numFmtId="0" fontId="9" fillId="8" borderId="1" xfId="0" applyFont="1" applyFill="1" applyBorder="1" applyAlignment="1">
      <alignment horizontal="left" vertical="center" wrapText="1"/>
    </xf>
    <xf numFmtId="0" fontId="9" fillId="8" borderId="1" xfId="0" applyFont="1" applyFill="1" applyBorder="1" applyAlignment="1">
      <alignment vertical="center" wrapText="1"/>
    </xf>
    <xf numFmtId="0" fontId="12" fillId="8" borderId="0" xfId="0" applyFont="1" applyFill="1"/>
    <xf numFmtId="0" fontId="3" fillId="0" borderId="4" xfId="0" applyFont="1" applyBorder="1" applyAlignment="1">
      <alignment horizontal="center" vertical="center" wrapText="1"/>
    </xf>
    <xf numFmtId="0" fontId="0" fillId="0" borderId="2" xfId="0" applyBorder="1" applyAlignment="1">
      <alignment horizontal="center" vertical="center" wrapText="1"/>
    </xf>
    <xf numFmtId="0" fontId="3" fillId="0" borderId="1" xfId="0" applyFont="1" applyBorder="1" applyAlignment="1">
      <alignment horizontal="center" vertical="center" wrapText="1"/>
    </xf>
    <xf numFmtId="0" fontId="30" fillId="0" borderId="0" xfId="0" applyFont="1" applyAlignment="1">
      <alignment horizontal="center" vertical="center" wrapText="1"/>
    </xf>
    <xf numFmtId="0" fontId="0" fillId="0" borderId="7" xfId="0" applyBorder="1" applyAlignment="1">
      <alignment wrapText="1"/>
    </xf>
    <xf numFmtId="0" fontId="0" fillId="0" borderId="0" xfId="0" applyAlignment="1">
      <alignment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31"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0" fillId="0" borderId="1" xfId="0" applyBorder="1" applyAlignment="1"/>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4" xfId="0" applyFont="1" applyBorder="1" applyAlignment="1">
      <alignment horizontal="center" vertical="center"/>
    </xf>
    <xf numFmtId="0" fontId="30" fillId="0" borderId="2" xfId="0" applyFont="1" applyBorder="1" applyAlignment="1">
      <alignment horizontal="center" vertical="center"/>
    </xf>
    <xf numFmtId="0" fontId="3" fillId="0" borderId="2" xfId="0" applyFont="1" applyBorder="1" applyAlignment="1">
      <alignment horizontal="left" vertical="center" wrapText="1"/>
    </xf>
    <xf numFmtId="0" fontId="4"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0" fontId="16" fillId="0" borderId="1" xfId="0" applyFont="1" applyBorder="1" applyAlignment="1">
      <alignment horizontal="center" vertical="center"/>
    </xf>
    <xf numFmtId="0" fontId="30" fillId="0" borderId="0" xfId="0" applyFont="1" applyBorder="1" applyAlignment="1">
      <alignment horizontal="center" vertical="center" wrapText="1"/>
    </xf>
    <xf numFmtId="0" fontId="0" fillId="0" borderId="0" xfId="0" applyBorder="1" applyAlignment="1">
      <alignment wrapText="1"/>
    </xf>
    <xf numFmtId="0" fontId="34" fillId="0" borderId="0" xfId="0" applyFont="1" applyBorder="1" applyAlignment="1">
      <alignment horizontal="center" vertical="center" wrapText="1"/>
    </xf>
    <xf numFmtId="0" fontId="35" fillId="0" borderId="0" xfId="0" applyFont="1" applyBorder="1" applyAlignment="1">
      <alignment wrapText="1"/>
    </xf>
    <xf numFmtId="0" fontId="35" fillId="0" borderId="0" xfId="0" applyFont="1" applyAlignment="1">
      <alignment wrapText="1"/>
    </xf>
    <xf numFmtId="0" fontId="34" fillId="0" borderId="0" xfId="0" applyFont="1" applyBorder="1" applyAlignment="1">
      <alignment horizontal="center" vertical="top" wrapText="1"/>
    </xf>
    <xf numFmtId="0" fontId="35" fillId="0" borderId="0" xfId="0" applyFont="1" applyAlignment="1">
      <alignment vertical="top" wrapText="1"/>
    </xf>
    <xf numFmtId="0" fontId="9" fillId="0" borderId="1" xfId="3" applyNumberFormat="1" applyFont="1" applyFill="1" applyBorder="1" applyAlignment="1">
      <alignment horizontal="center" vertical="center" wrapText="1"/>
    </xf>
    <xf numFmtId="0" fontId="5" fillId="3" borderId="4" xfId="105" applyNumberFormat="1" applyFont="1" applyFill="1" applyBorder="1" applyAlignment="1">
      <alignment horizontal="left" vertical="center" wrapText="1"/>
    </xf>
    <xf numFmtId="0" fontId="9" fillId="3" borderId="5" xfId="105" applyNumberFormat="1" applyFont="1" applyFill="1" applyBorder="1" applyAlignment="1">
      <alignment horizontal="left" vertical="center" wrapText="1"/>
    </xf>
    <xf numFmtId="0" fontId="9" fillId="3" borderId="2" xfId="105" applyNumberFormat="1" applyFont="1" applyFill="1" applyBorder="1" applyAlignment="1">
      <alignment horizontal="left" vertical="center" wrapText="1"/>
    </xf>
    <xf numFmtId="0" fontId="5" fillId="3" borderId="4" xfId="105" applyNumberFormat="1" applyFont="1" applyFill="1" applyBorder="1" applyAlignment="1">
      <alignment horizontal="center" vertical="center" wrapText="1"/>
    </xf>
    <xf numFmtId="0" fontId="5" fillId="3" borderId="5" xfId="105" applyNumberFormat="1" applyFont="1" applyFill="1" applyBorder="1" applyAlignment="1">
      <alignment horizontal="center" vertical="center" wrapText="1"/>
    </xf>
    <xf numFmtId="0" fontId="5" fillId="3" borderId="2" xfId="105" applyNumberFormat="1" applyFont="1" applyFill="1" applyBorder="1" applyAlignment="1">
      <alignment horizontal="center" vertical="center" wrapText="1"/>
    </xf>
    <xf numFmtId="0" fontId="5" fillId="3" borderId="4" xfId="98" applyNumberFormat="1" applyFont="1" applyFill="1" applyBorder="1" applyAlignment="1">
      <alignment horizontal="center" vertical="center" wrapText="1"/>
    </xf>
    <xf numFmtId="0" fontId="5" fillId="3" borderId="5" xfId="98" applyNumberFormat="1" applyFont="1" applyFill="1" applyBorder="1" applyAlignment="1">
      <alignment horizontal="center" vertical="center" wrapText="1"/>
    </xf>
    <xf numFmtId="0" fontId="5" fillId="3" borderId="2" xfId="98" applyNumberFormat="1" applyFont="1" applyFill="1" applyBorder="1" applyAlignment="1">
      <alignment horizontal="center" vertical="center" wrapText="1"/>
    </xf>
    <xf numFmtId="0" fontId="5" fillId="3" borderId="5" xfId="105" applyNumberFormat="1" applyFont="1" applyFill="1" applyBorder="1" applyAlignment="1">
      <alignment horizontal="left" vertical="center" wrapText="1"/>
    </xf>
    <xf numFmtId="0" fontId="5" fillId="3" borderId="2" xfId="105" applyNumberFormat="1" applyFont="1" applyFill="1" applyBorder="1" applyAlignment="1">
      <alignment horizontal="left" vertical="center" wrapText="1"/>
    </xf>
    <xf numFmtId="0" fontId="5" fillId="3" borderId="4" xfId="0" applyNumberFormat="1" applyFont="1" applyFill="1" applyBorder="1" applyAlignment="1">
      <alignment horizontal="left" vertical="center" wrapText="1"/>
    </xf>
    <xf numFmtId="0" fontId="9" fillId="0" borderId="5" xfId="0" applyNumberFormat="1" applyFont="1" applyBorder="1" applyAlignment="1">
      <alignment horizontal="left" vertical="center" wrapText="1"/>
    </xf>
    <xf numFmtId="0" fontId="9" fillId="0" borderId="2" xfId="0" applyNumberFormat="1" applyFont="1" applyBorder="1" applyAlignment="1">
      <alignment horizontal="left" vertical="center" wrapText="1"/>
    </xf>
    <xf numFmtId="0" fontId="5" fillId="3" borderId="5" xfId="0" applyNumberFormat="1" applyFont="1" applyFill="1" applyBorder="1" applyAlignment="1">
      <alignment horizontal="left" vertical="center" wrapText="1"/>
    </xf>
    <xf numFmtId="0" fontId="5" fillId="3" borderId="2" xfId="0" applyNumberFormat="1" applyFont="1" applyFill="1" applyBorder="1" applyAlignment="1">
      <alignment horizontal="left" vertical="center" wrapText="1"/>
    </xf>
    <xf numFmtId="0" fontId="9" fillId="3" borderId="5" xfId="105" applyNumberFormat="1" applyFont="1" applyFill="1" applyBorder="1" applyAlignment="1">
      <alignment horizontal="center" vertical="center" wrapText="1"/>
    </xf>
    <xf numFmtId="0" fontId="9" fillId="3" borderId="2" xfId="105" applyNumberFormat="1" applyFont="1" applyFill="1" applyBorder="1" applyAlignment="1">
      <alignment horizontal="center" vertical="center" wrapText="1"/>
    </xf>
    <xf numFmtId="0" fontId="9" fillId="3" borderId="5" xfId="0" applyNumberFormat="1" applyFont="1" applyFill="1" applyBorder="1" applyAlignment="1">
      <alignment horizontal="left" vertical="center" wrapText="1"/>
    </xf>
    <xf numFmtId="0" fontId="9" fillId="3" borderId="2" xfId="0" applyNumberFormat="1" applyFont="1" applyFill="1" applyBorder="1" applyAlignment="1">
      <alignment horizontal="left" vertical="center" wrapText="1"/>
    </xf>
    <xf numFmtId="0" fontId="5" fillId="3" borderId="4" xfId="106" applyNumberFormat="1"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2" xfId="0" applyFont="1" applyBorder="1" applyAlignment="1">
      <alignment horizontal="left" vertical="center" wrapText="1"/>
    </xf>
    <xf numFmtId="0" fontId="137" fillId="3" borderId="4" xfId="0" applyNumberFormat="1" applyFont="1" applyFill="1" applyBorder="1" applyAlignment="1">
      <alignment horizontal="left" vertical="center" wrapText="1"/>
    </xf>
    <xf numFmtId="0" fontId="137" fillId="3" borderId="2" xfId="0" applyNumberFormat="1" applyFont="1" applyFill="1" applyBorder="1" applyAlignment="1">
      <alignment horizontal="left" vertical="center" wrapText="1"/>
    </xf>
    <xf numFmtId="0" fontId="5" fillId="3" borderId="4"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top" wrapText="1"/>
    </xf>
    <xf numFmtId="0" fontId="5" fillId="0" borderId="0" xfId="0" applyNumberFormat="1" applyFont="1" applyFill="1" applyBorder="1" applyAlignment="1">
      <alignment horizontal="center" vertical="center" wrapText="1"/>
    </xf>
    <xf numFmtId="0" fontId="36" fillId="0" borderId="12"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5" fillId="3" borderId="4" xfId="98" applyNumberFormat="1" applyFont="1" applyFill="1" applyBorder="1" applyAlignment="1">
      <alignment horizontal="left" vertical="center" wrapText="1"/>
    </xf>
    <xf numFmtId="0" fontId="5" fillId="3" borderId="5" xfId="98" applyNumberFormat="1" applyFont="1" applyFill="1" applyBorder="1" applyAlignment="1">
      <alignment horizontal="left" vertical="center" wrapText="1"/>
    </xf>
    <xf numFmtId="0" fontId="5" fillId="3" borderId="2" xfId="98" applyNumberFormat="1" applyFont="1" applyFill="1" applyBorder="1" applyAlignment="1">
      <alignment horizontal="left" vertical="center" wrapText="1"/>
    </xf>
    <xf numFmtId="0" fontId="5" fillId="53" borderId="1" xfId="0" applyNumberFormat="1" applyFont="1" applyFill="1" applyBorder="1" applyAlignment="1">
      <alignment vertical="center" wrapText="1"/>
    </xf>
    <xf numFmtId="0" fontId="5" fillId="53" borderId="4" xfId="0" applyNumberFormat="1" applyFont="1" applyFill="1" applyBorder="1" applyAlignment="1">
      <alignment horizontal="left" vertical="center" wrapText="1"/>
    </xf>
    <xf numFmtId="0" fontId="5" fillId="53" borderId="5" xfId="0" applyNumberFormat="1" applyFont="1" applyFill="1" applyBorder="1" applyAlignment="1">
      <alignment horizontal="left" vertical="center" wrapText="1"/>
    </xf>
    <xf numFmtId="0" fontId="5" fillId="53" borderId="2" xfId="0" applyNumberFormat="1" applyFont="1" applyFill="1" applyBorder="1" applyAlignment="1">
      <alignment horizontal="left" vertical="center" wrapText="1"/>
    </xf>
    <xf numFmtId="0" fontId="5" fillId="3" borderId="1" xfId="0" applyNumberFormat="1" applyFont="1" applyFill="1" applyBorder="1" applyAlignment="1">
      <alignment vertical="center" wrapText="1"/>
    </xf>
    <xf numFmtId="0" fontId="5" fillId="3" borderId="4" xfId="0" applyNumberFormat="1" applyFont="1" applyFill="1" applyBorder="1" applyAlignment="1">
      <alignment vertical="center" wrapText="1"/>
    </xf>
    <xf numFmtId="0" fontId="5" fillId="3" borderId="2" xfId="0" applyNumberFormat="1" applyFont="1" applyFill="1" applyBorder="1" applyAlignment="1">
      <alignment vertical="center" wrapText="1"/>
    </xf>
    <xf numFmtId="0" fontId="9" fillId="53" borderId="5" xfId="0" applyNumberFormat="1" applyFont="1" applyFill="1" applyBorder="1" applyAlignment="1">
      <alignment horizontal="left" vertical="center" wrapText="1"/>
    </xf>
    <xf numFmtId="0" fontId="9" fillId="53" borderId="2" xfId="0" applyNumberFormat="1" applyFont="1" applyFill="1" applyBorder="1" applyAlignment="1">
      <alignment horizontal="left" vertical="center" wrapText="1"/>
    </xf>
    <xf numFmtId="0" fontId="5" fillId="53" borderId="4" xfId="105" applyNumberFormat="1" applyFont="1" applyFill="1" applyBorder="1" applyAlignment="1">
      <alignment horizontal="left" vertical="center" wrapText="1"/>
    </xf>
    <xf numFmtId="0" fontId="5" fillId="53" borderId="5" xfId="105" applyNumberFormat="1" applyFont="1" applyFill="1" applyBorder="1" applyAlignment="1">
      <alignment horizontal="left" vertical="center" wrapText="1"/>
    </xf>
    <xf numFmtId="0" fontId="5" fillId="53" borderId="2" xfId="105" applyNumberFormat="1" applyFont="1" applyFill="1" applyBorder="1" applyAlignment="1">
      <alignment horizontal="left" vertical="center" wrapText="1"/>
    </xf>
    <xf numFmtId="0" fontId="5"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xf>
    <xf numFmtId="0" fontId="5" fillId="2" borderId="1"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9" fillId="53" borderId="5" xfId="105" applyNumberFormat="1" applyFont="1" applyFill="1" applyBorder="1" applyAlignment="1">
      <alignment horizontal="left" vertical="center" wrapText="1"/>
    </xf>
    <xf numFmtId="0" fontId="9" fillId="53" borderId="2" xfId="105" applyNumberFormat="1" applyFont="1" applyFill="1" applyBorder="1" applyAlignment="1">
      <alignment horizontal="left" vertical="center" wrapText="1"/>
    </xf>
    <xf numFmtId="0" fontId="9" fillId="2" borderId="9" xfId="0" applyNumberFormat="1" applyFont="1" applyFill="1" applyBorder="1" applyAlignment="1">
      <alignment vertical="center" wrapText="1"/>
    </xf>
    <xf numFmtId="0" fontId="9" fillId="2" borderId="10" xfId="0" applyFont="1" applyFill="1" applyBorder="1" applyAlignment="1">
      <alignment vertical="center"/>
    </xf>
    <xf numFmtId="0" fontId="5" fillId="53" borderId="1" xfId="0" applyFont="1" applyFill="1" applyBorder="1" applyAlignment="1">
      <alignment vertical="center" wrapText="1"/>
    </xf>
    <xf numFmtId="0" fontId="142" fillId="3" borderId="4" xfId="0" applyNumberFormat="1" applyFont="1" applyFill="1" applyBorder="1" applyAlignment="1">
      <alignment horizontal="left" vertical="center" wrapText="1"/>
    </xf>
    <xf numFmtId="0" fontId="142" fillId="3" borderId="2" xfId="0" applyNumberFormat="1" applyFont="1" applyFill="1" applyBorder="1" applyAlignment="1">
      <alignment horizontal="left" vertical="center" wrapText="1"/>
    </xf>
    <xf numFmtId="2" fontId="5" fillId="3" borderId="1" xfId="105" applyNumberFormat="1" applyFont="1" applyFill="1" applyBorder="1" applyAlignment="1">
      <alignment vertical="center" wrapText="1"/>
    </xf>
    <xf numFmtId="0" fontId="9" fillId="3" borderId="1" xfId="105" applyFont="1" applyFill="1" applyBorder="1" applyAlignment="1">
      <alignment vertical="center" wrapText="1"/>
    </xf>
    <xf numFmtId="0" fontId="5" fillId="3" borderId="1" xfId="0" applyNumberFormat="1" applyFont="1" applyFill="1" applyBorder="1" applyAlignment="1">
      <alignment horizontal="left" vertical="center" wrapText="1"/>
    </xf>
    <xf numFmtId="2" fontId="5" fillId="3" borderId="1" xfId="133"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146" fillId="0" borderId="0" xfId="0" applyNumberFormat="1" applyFont="1" applyFill="1" applyAlignment="1">
      <alignment horizontal="center" vertical="center" wrapText="1"/>
    </xf>
    <xf numFmtId="0" fontId="146" fillId="0" borderId="0" xfId="0" applyNumberFormat="1" applyFont="1" applyFill="1" applyAlignment="1">
      <alignment horizontal="center" vertical="center"/>
    </xf>
    <xf numFmtId="0" fontId="145" fillId="0" borderId="0" xfId="0" applyNumberFormat="1" applyFont="1" applyFill="1" applyBorder="1" applyAlignment="1">
      <alignment horizontal="center" vertical="top"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4" xfId="120" applyFont="1" applyFill="1" applyBorder="1" applyAlignment="1">
      <alignment horizontal="left" vertical="center" wrapText="1"/>
    </xf>
    <xf numFmtId="0" fontId="5" fillId="3" borderId="5" xfId="120" applyFont="1" applyFill="1" applyBorder="1" applyAlignment="1">
      <alignment horizontal="left" vertical="center" wrapText="1"/>
    </xf>
    <xf numFmtId="0" fontId="5" fillId="3" borderId="2" xfId="120" applyFont="1" applyFill="1" applyBorder="1" applyAlignment="1">
      <alignment horizontal="left" vertical="center" wrapText="1"/>
    </xf>
    <xf numFmtId="0" fontId="5" fillId="3" borderId="4" xfId="10" applyFont="1" applyFill="1" applyBorder="1" applyAlignment="1">
      <alignment horizontal="left" vertical="center" wrapText="1"/>
    </xf>
    <xf numFmtId="0" fontId="5" fillId="3" borderId="5" xfId="10" applyFont="1" applyFill="1" applyBorder="1" applyAlignment="1">
      <alignment horizontal="left" vertical="center" wrapText="1"/>
    </xf>
    <xf numFmtId="0" fontId="5" fillId="3" borderId="2" xfId="10" applyFont="1" applyFill="1" applyBorder="1" applyAlignment="1">
      <alignment horizontal="left" vertical="center" wrapText="1"/>
    </xf>
    <xf numFmtId="0" fontId="5" fillId="3" borderId="1" xfId="98" applyFont="1" applyFill="1" applyBorder="1" applyAlignment="1">
      <alignment horizontal="left" vertical="center" wrapText="1"/>
    </xf>
    <xf numFmtId="0" fontId="5" fillId="3" borderId="1" xfId="105" applyFont="1" applyFill="1" applyBorder="1" applyAlignment="1">
      <alignment horizontal="justify" vertical="center" wrapText="1"/>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2" xfId="0" applyFont="1" applyFill="1" applyBorder="1" applyAlignment="1">
      <alignment horizontal="left" vertical="center"/>
    </xf>
    <xf numFmtId="0" fontId="5" fillId="3" borderId="4" xfId="99" applyFont="1" applyFill="1" applyBorder="1" applyAlignment="1">
      <alignment horizontal="left" vertical="center" wrapText="1"/>
    </xf>
    <xf numFmtId="0" fontId="5" fillId="3" borderId="5" xfId="99" applyFont="1" applyFill="1" applyBorder="1" applyAlignment="1">
      <alignment horizontal="left" vertical="center" wrapText="1"/>
    </xf>
    <xf numFmtId="0" fontId="5" fillId="3" borderId="2" xfId="99" applyFont="1" applyFill="1" applyBorder="1" applyAlignment="1">
      <alignment horizontal="left" vertical="center" wrapText="1"/>
    </xf>
    <xf numFmtId="0" fontId="5" fillId="3" borderId="4" xfId="0" applyFont="1" applyFill="1" applyBorder="1" applyAlignment="1">
      <alignment horizontal="left"/>
    </xf>
    <xf numFmtId="0" fontId="5" fillId="3" borderId="5" xfId="0" applyFont="1" applyFill="1" applyBorder="1" applyAlignment="1">
      <alignment horizontal="left"/>
    </xf>
    <xf numFmtId="0" fontId="5" fillId="3" borderId="2" xfId="0" applyFont="1" applyFill="1" applyBorder="1" applyAlignment="1">
      <alignment horizontal="left"/>
    </xf>
    <xf numFmtId="0" fontId="9" fillId="3" borderId="5" xfId="0" applyFont="1" applyFill="1" applyBorder="1" applyAlignment="1">
      <alignment horizontal="left" vertical="center"/>
    </xf>
    <xf numFmtId="0" fontId="9" fillId="3" borderId="2" xfId="0" applyFont="1" applyFill="1" applyBorder="1" applyAlignment="1">
      <alignment horizontal="left" vertical="center"/>
    </xf>
    <xf numFmtId="2" fontId="5" fillId="3" borderId="1" xfId="7" applyNumberFormat="1" applyFont="1" applyFill="1" applyBorder="1" applyAlignment="1">
      <alignment horizontal="justify" vertical="center" wrapText="1"/>
    </xf>
    <xf numFmtId="0" fontId="5" fillId="3" borderId="1" xfId="0" applyFont="1" applyFill="1" applyBorder="1" applyAlignment="1">
      <alignment horizontal="left" wrapText="1"/>
    </xf>
    <xf numFmtId="0" fontId="9" fillId="3" borderId="1" xfId="0" applyFont="1" applyFill="1" applyBorder="1" applyAlignment="1">
      <alignment wrapText="1"/>
    </xf>
    <xf numFmtId="0" fontId="5" fillId="3" borderId="4" xfId="104" applyFont="1" applyFill="1" applyBorder="1" applyAlignment="1">
      <alignment horizontal="left" vertical="center" wrapText="1"/>
    </xf>
    <xf numFmtId="0" fontId="5" fillId="3" borderId="5" xfId="104" applyFont="1" applyFill="1" applyBorder="1" applyAlignment="1">
      <alignment horizontal="left" vertical="center" wrapText="1"/>
    </xf>
    <xf numFmtId="0" fontId="5" fillId="3" borderId="2" xfId="104" applyFont="1" applyFill="1" applyBorder="1" applyAlignment="1">
      <alignment horizontal="left" vertical="center" wrapText="1"/>
    </xf>
    <xf numFmtId="0" fontId="5" fillId="3" borderId="4" xfId="136" applyFont="1" applyFill="1" applyBorder="1" applyAlignment="1">
      <alignment horizontal="left" vertical="center" wrapText="1"/>
    </xf>
    <xf numFmtId="0" fontId="5" fillId="3" borderId="5" xfId="136" applyFont="1" applyFill="1" applyBorder="1" applyAlignment="1">
      <alignment horizontal="left" vertical="center" wrapText="1"/>
    </xf>
    <xf numFmtId="0" fontId="5" fillId="3" borderId="2" xfId="136" applyFont="1" applyFill="1" applyBorder="1" applyAlignment="1">
      <alignment horizontal="left" vertical="center" wrapText="1"/>
    </xf>
    <xf numFmtId="0" fontId="9" fillId="53" borderId="1" xfId="9" applyNumberFormat="1" applyFont="1" applyFill="1" applyBorder="1" applyAlignment="1">
      <alignment horizontal="center" vertical="center" wrapText="1"/>
    </xf>
    <xf numFmtId="0" fontId="9" fillId="53" borderId="4" xfId="9" applyNumberFormat="1" applyFont="1" applyFill="1" applyBorder="1" applyAlignment="1">
      <alignment horizontal="center" vertical="center" wrapText="1"/>
    </xf>
    <xf numFmtId="0" fontId="9" fillId="53" borderId="1" xfId="1415" applyFont="1" applyFill="1" applyBorder="1" applyAlignment="1">
      <alignment horizontal="center" vertical="center" wrapText="1"/>
    </xf>
    <xf numFmtId="0" fontId="9" fillId="53" borderId="1" xfId="0" applyFont="1" applyFill="1" applyBorder="1" applyAlignment="1">
      <alignment horizontal="center" vertical="center"/>
    </xf>
    <xf numFmtId="0" fontId="9" fillId="53" borderId="1" xfId="0" applyFont="1" applyFill="1" applyBorder="1" applyAlignment="1">
      <alignment vertical="center"/>
    </xf>
    <xf numFmtId="0" fontId="12" fillId="53" borderId="0" xfId="9" applyFont="1" applyFill="1"/>
    <xf numFmtId="2" fontId="9" fillId="53" borderId="1" xfId="1393" applyNumberFormat="1" applyFont="1" applyFill="1" applyBorder="1" applyAlignment="1">
      <alignment horizontal="center" vertical="center" wrapText="1"/>
    </xf>
    <xf numFmtId="2" fontId="9" fillId="53" borderId="1" xfId="105" applyNumberFormat="1" applyFont="1" applyFill="1" applyBorder="1" applyAlignment="1">
      <alignment horizontal="center" vertical="center" wrapText="1"/>
    </xf>
    <xf numFmtId="2" fontId="9" fillId="53" borderId="1" xfId="105" applyNumberFormat="1" applyFont="1" applyFill="1" applyBorder="1" applyAlignment="1">
      <alignment vertical="center" wrapText="1"/>
    </xf>
    <xf numFmtId="0" fontId="9" fillId="53" borderId="1" xfId="105" applyFont="1" applyFill="1" applyBorder="1" applyAlignment="1">
      <alignment horizontal="center" vertical="center" wrapText="1"/>
    </xf>
    <xf numFmtId="0" fontId="160" fillId="53" borderId="1" xfId="0" applyFont="1" applyFill="1" applyBorder="1" applyAlignment="1">
      <alignment wrapText="1"/>
    </xf>
    <xf numFmtId="0" fontId="9" fillId="3" borderId="1" xfId="9" applyNumberFormat="1" applyFont="1" applyFill="1" applyBorder="1" applyAlignment="1">
      <alignment horizontal="center" vertical="center" wrapText="1"/>
    </xf>
    <xf numFmtId="0" fontId="9" fillId="3" borderId="4" xfId="9" applyNumberFormat="1" applyFont="1" applyFill="1" applyBorder="1" applyAlignment="1">
      <alignment horizontal="center" vertical="center" wrapText="1"/>
    </xf>
    <xf numFmtId="0" fontId="9" fillId="3" borderId="1" xfId="1415" applyFont="1" applyFill="1" applyBorder="1" applyAlignment="1">
      <alignment horizontal="center" vertical="center" wrapText="1"/>
    </xf>
    <xf numFmtId="0" fontId="9" fillId="3" borderId="1" xfId="4" applyFont="1" applyFill="1" applyBorder="1" applyAlignment="1">
      <alignment horizontal="center" vertical="center" wrapText="1"/>
    </xf>
    <xf numFmtId="0" fontId="12" fillId="3" borderId="0" xfId="9" applyFont="1" applyFill="1"/>
  </cellXfs>
  <cellStyles count="1424">
    <cellStyle name="          _x000d__x000a_shell=progman.exe_x000d__x000a_m" xfId="146"/>
    <cellStyle name="          _x000d__x000a_shell=progman.exe_x000d__x000a_m 2" xfId="147"/>
    <cellStyle name="%" xfId="148"/>
    <cellStyle name="??" xfId="149"/>
    <cellStyle name="?? [0.00]_ Att. 1- Cover" xfId="150"/>
    <cellStyle name="?? [0]" xfId="151"/>
    <cellStyle name="???? [0.00]_PRODUCT DETAIL Q1" xfId="152"/>
    <cellStyle name="????_PRODUCT DETAIL Q1" xfId="153"/>
    <cellStyle name="???[0]_?? DI" xfId="154"/>
    <cellStyle name="???_?? DI" xfId="155"/>
    <cellStyle name="??[0]_BRE" xfId="156"/>
    <cellStyle name="??_ Att. 1- Cover" xfId="157"/>
    <cellStyle name="@ET_Style?.xl310" xfId="158"/>
    <cellStyle name="•W€_STDFOR" xfId="159"/>
    <cellStyle name="W_STDFOR" xfId="160"/>
    <cellStyle name="1" xfId="161"/>
    <cellStyle name="1 2" xfId="162"/>
    <cellStyle name="¹éºÐÀ²_±âÅ¸" xfId="163"/>
    <cellStyle name="2" xfId="164"/>
    <cellStyle name="2 2" xfId="165"/>
    <cellStyle name="20% - Accent1 2" xfId="166"/>
    <cellStyle name="20% - Accent1 3" xfId="167"/>
    <cellStyle name="20% - Accent2 2" xfId="168"/>
    <cellStyle name="20% - Accent2 3" xfId="169"/>
    <cellStyle name="20% - Accent3 2" xfId="170"/>
    <cellStyle name="20% - Accent3 3" xfId="171"/>
    <cellStyle name="20% - Accent4 2" xfId="172"/>
    <cellStyle name="20% - Accent4 3" xfId="173"/>
    <cellStyle name="20% - Accent5 2" xfId="174"/>
    <cellStyle name="20% - Accent5 3" xfId="175"/>
    <cellStyle name="20% - Accent6 2" xfId="176"/>
    <cellStyle name="20% - Accent6 3" xfId="177"/>
    <cellStyle name="20% - Nhấn1" xfId="178"/>
    <cellStyle name="20% - Nhấn2" xfId="179"/>
    <cellStyle name="20% - Nhấn3" xfId="180"/>
    <cellStyle name="20% - Nhấn4" xfId="181"/>
    <cellStyle name="20% - Nhấn5" xfId="182"/>
    <cellStyle name="20% - Nhấn6" xfId="183"/>
    <cellStyle name="3" xfId="184"/>
    <cellStyle name="3 2" xfId="185"/>
    <cellStyle name="4" xfId="186"/>
    <cellStyle name="4 2" xfId="187"/>
    <cellStyle name="40% - Accent1 2" xfId="188"/>
    <cellStyle name="40% - Accent1 3" xfId="189"/>
    <cellStyle name="40% - Accent2 2" xfId="190"/>
    <cellStyle name="40% - Accent2 3" xfId="191"/>
    <cellStyle name="40% - Accent3 2" xfId="192"/>
    <cellStyle name="40% - Accent3 3" xfId="193"/>
    <cellStyle name="40% - Accent4 2" xfId="194"/>
    <cellStyle name="40% - Accent4 3" xfId="195"/>
    <cellStyle name="40% - Accent5 2" xfId="196"/>
    <cellStyle name="40% - Accent5 3" xfId="197"/>
    <cellStyle name="40% - Accent6 2" xfId="198"/>
    <cellStyle name="40% - Accent6 3" xfId="199"/>
    <cellStyle name="40% - Nhấn1" xfId="200"/>
    <cellStyle name="40% - Nhấn2" xfId="201"/>
    <cellStyle name="40% - Nhấn3" xfId="202"/>
    <cellStyle name="40% - Nhấn4" xfId="203"/>
    <cellStyle name="40% - Nhấn5" xfId="204"/>
    <cellStyle name="40% - Nhấn6" xfId="205"/>
    <cellStyle name="52" xfId="206"/>
    <cellStyle name="6" xfId="207"/>
    <cellStyle name="6 2" xfId="208"/>
    <cellStyle name="6_Bieu QH 2020 m" xfId="209"/>
    <cellStyle name="6_Book1" xfId="210"/>
    <cellStyle name="6_Book1 2" xfId="211"/>
    <cellStyle name="60% - Accent1 2" xfId="212"/>
    <cellStyle name="60% - Accent1 3" xfId="213"/>
    <cellStyle name="60% - Accent2 2" xfId="214"/>
    <cellStyle name="60% - Accent2 3" xfId="215"/>
    <cellStyle name="60% - Accent3 2" xfId="216"/>
    <cellStyle name="60% - Accent3 3" xfId="217"/>
    <cellStyle name="60% - Accent4 2" xfId="218"/>
    <cellStyle name="60% - Accent4 3" xfId="219"/>
    <cellStyle name="60% - Accent5 2" xfId="220"/>
    <cellStyle name="60% - Accent5 3" xfId="221"/>
    <cellStyle name="60% - Accent6 2" xfId="222"/>
    <cellStyle name="60% - Accent6 3" xfId="223"/>
    <cellStyle name="60% - Nhấn1" xfId="224"/>
    <cellStyle name="60% - Nhấn2" xfId="225"/>
    <cellStyle name="60% - Nhấn3" xfId="226"/>
    <cellStyle name="60% - Nhấn4" xfId="227"/>
    <cellStyle name="60% - Nhấn5" xfId="228"/>
    <cellStyle name="60% - Nhấn6" xfId="229"/>
    <cellStyle name="a" xfId="230"/>
    <cellStyle name="a 2" xfId="231"/>
    <cellStyle name="Accent1 2" xfId="232"/>
    <cellStyle name="Accent1 3" xfId="233"/>
    <cellStyle name="Accent2 2" xfId="234"/>
    <cellStyle name="Accent2 3" xfId="235"/>
    <cellStyle name="Accent3 2" xfId="236"/>
    <cellStyle name="Accent3 3" xfId="237"/>
    <cellStyle name="Accent4 2" xfId="238"/>
    <cellStyle name="Accent4 3" xfId="239"/>
    <cellStyle name="Accent5 2" xfId="240"/>
    <cellStyle name="Accent5 3" xfId="241"/>
    <cellStyle name="Accent6 2" xfId="242"/>
    <cellStyle name="Accent6 3" xfId="243"/>
    <cellStyle name="ÅëÈ­ [0]_¿ì¹°Åë" xfId="244"/>
    <cellStyle name="AeE­ [0]_INQUIRY ¿µ¾÷AßAø " xfId="245"/>
    <cellStyle name="ÅëÈ­ [0]_Sheet1" xfId="246"/>
    <cellStyle name="ÅëÈ­_¿ì¹°Åë" xfId="247"/>
    <cellStyle name="AeE­_INQUIRY ¿µ¾÷AßAø " xfId="248"/>
    <cellStyle name="ÅëÈ­_Sheet1" xfId="249"/>
    <cellStyle name="ÄÞ¸¶ [0]_¿ì¹°Åë" xfId="250"/>
    <cellStyle name="AÞ¸¶ [0]_INQUIRY ¿?¾÷AßAø " xfId="251"/>
    <cellStyle name="ÄÞ¸¶ [0]_L601CPT" xfId="252"/>
    <cellStyle name="ÄÞ¸¶_¿ì¹°Åë" xfId="253"/>
    <cellStyle name="AÞ¸¶_INQUIRY ¿?¾÷AßAø " xfId="254"/>
    <cellStyle name="ÄÞ¸¶_L601CPT" xfId="255"/>
    <cellStyle name="Bad 2" xfId="256"/>
    <cellStyle name="Bad 3" xfId="257"/>
    <cellStyle name="Bình thường 2" xfId="14"/>
    <cellStyle name="Bình thường 2 2" xfId="39"/>
    <cellStyle name="C?AØ_¿?¾÷CoE² " xfId="258"/>
    <cellStyle name="Ç¥ÁØ_#2(M17)_1" xfId="259"/>
    <cellStyle name="C￥AØ_¿μ¾÷CoE² " xfId="260"/>
    <cellStyle name="Ç¥ÁØ_±³°¢¼ö·®" xfId="261"/>
    <cellStyle name="Calc Currency (0)" xfId="262"/>
    <cellStyle name="Calc Currency (0) 2" xfId="263"/>
    <cellStyle name="Calculation 2" xfId="264"/>
    <cellStyle name="Calculation 3" xfId="265"/>
    <cellStyle name="category" xfId="266"/>
    <cellStyle name="CC1" xfId="267"/>
    <cellStyle name="CC2" xfId="268"/>
    <cellStyle name="chchuyen" xfId="269"/>
    <cellStyle name="Check Cell 2" xfId="270"/>
    <cellStyle name="Check Cell 3" xfId="271"/>
    <cellStyle name="chu" xfId="272"/>
    <cellStyle name="Chuẩn 2" xfId="273"/>
    <cellStyle name="CHUONG" xfId="274"/>
    <cellStyle name="ColLevel_0" xfId="275"/>
    <cellStyle name="Comma" xfId="1" builtinId="3"/>
    <cellStyle name="Comma [0] 2" xfId="276"/>
    <cellStyle name="Comma [0] 3" xfId="277"/>
    <cellStyle name="Comma [0] 4" xfId="278"/>
    <cellStyle name="Comma [0] 4 2" xfId="279"/>
    <cellStyle name="Comma [0] 5" xfId="280"/>
    <cellStyle name="Comma [0] 6" xfId="281"/>
    <cellStyle name="Comma 10" xfId="15"/>
    <cellStyle name="Comma 10 10" xfId="121"/>
    <cellStyle name="Comma 10 2" xfId="16"/>
    <cellStyle name="Comma 10 3" xfId="282"/>
    <cellStyle name="Comma 11" xfId="283"/>
    <cellStyle name="Comma 12" xfId="284"/>
    <cellStyle name="Comma 13" xfId="285"/>
    <cellStyle name="Comma 14" xfId="286"/>
    <cellStyle name="Comma 15" xfId="287"/>
    <cellStyle name="Comma 16" xfId="288"/>
    <cellStyle name="Comma 17" xfId="289"/>
    <cellStyle name="Comma 18" xfId="290"/>
    <cellStyle name="Comma 19" xfId="291"/>
    <cellStyle name="Comma 2" xfId="17"/>
    <cellStyle name="Comma 2 2" xfId="292"/>
    <cellStyle name="Comma 2 2 2" xfId="293"/>
    <cellStyle name="Comma 2 2 3" xfId="1388"/>
    <cellStyle name="Comma 2 3" xfId="294"/>
    <cellStyle name="Comma 2 4" xfId="295"/>
    <cellStyle name="Comma 2 5" xfId="296"/>
    <cellStyle name="Comma 2 6" xfId="297"/>
    <cellStyle name="Comma 20" xfId="298"/>
    <cellStyle name="Comma 21" xfId="299"/>
    <cellStyle name="Comma 22" xfId="300"/>
    <cellStyle name="Comma 23" xfId="301"/>
    <cellStyle name="Comma 24" xfId="302"/>
    <cellStyle name="Comma 25" xfId="303"/>
    <cellStyle name="Comma 26" xfId="304"/>
    <cellStyle name="Comma 27" xfId="305"/>
    <cellStyle name="Comma 28" xfId="306"/>
    <cellStyle name="Comma 29" xfId="307"/>
    <cellStyle name="Comma 3" xfId="40"/>
    <cellStyle name="Comma 3 2" xfId="143"/>
    <cellStyle name="Comma 3 3" xfId="145"/>
    <cellStyle name="Comma 30" xfId="308"/>
    <cellStyle name="Comma 31" xfId="309"/>
    <cellStyle name="Comma 32" xfId="310"/>
    <cellStyle name="Comma 33" xfId="311"/>
    <cellStyle name="Comma 34" xfId="312"/>
    <cellStyle name="Comma 35" xfId="313"/>
    <cellStyle name="Comma 36" xfId="12"/>
    <cellStyle name="Comma 36 2" xfId="314"/>
    <cellStyle name="Comma 36 2 2" xfId="110"/>
    <cellStyle name="Comma 37" xfId="315"/>
    <cellStyle name="Comma 37 2" xfId="1413"/>
    <cellStyle name="Comma 38" xfId="100"/>
    <cellStyle name="Comma 39" xfId="18"/>
    <cellStyle name="Comma 4" xfId="101"/>
    <cellStyle name="Comma 4 2" xfId="316"/>
    <cellStyle name="Comma 4 3" xfId="317"/>
    <cellStyle name="Comma 40" xfId="318"/>
    <cellStyle name="Comma 41" xfId="1390"/>
    <cellStyle name="Comma 42" xfId="1385"/>
    <cellStyle name="Comma 44" xfId="1416"/>
    <cellStyle name="Comma 5" xfId="123"/>
    <cellStyle name="Comma 5 2" xfId="319"/>
    <cellStyle name="Comma 6" xfId="320"/>
    <cellStyle name="Comma 6 2" xfId="321"/>
    <cellStyle name="Comma 7" xfId="322"/>
    <cellStyle name="Comma 7 2" xfId="114"/>
    <cellStyle name="Comma 8" xfId="323"/>
    <cellStyle name="Comma 9" xfId="324"/>
    <cellStyle name="Comma 9 2" xfId="19"/>
    <cellStyle name="Comma 9 2 2" xfId="325"/>
    <cellStyle name="comma zerodec" xfId="326"/>
    <cellStyle name="Comma0" xfId="327"/>
    <cellStyle name="CT1" xfId="328"/>
    <cellStyle name="CT2" xfId="329"/>
    <cellStyle name="CT4" xfId="330"/>
    <cellStyle name="CT5" xfId="331"/>
    <cellStyle name="ct7" xfId="332"/>
    <cellStyle name="ct8" xfId="333"/>
    <cellStyle name="cth1" xfId="334"/>
    <cellStyle name="Cthuc" xfId="335"/>
    <cellStyle name="Cthuc1" xfId="336"/>
    <cellStyle name="cuong" xfId="337"/>
    <cellStyle name="Currency 2" xfId="338"/>
    <cellStyle name="Currency0" xfId="339"/>
    <cellStyle name="Currency1" xfId="340"/>
    <cellStyle name="d" xfId="341"/>
    <cellStyle name="d%" xfId="342"/>
    <cellStyle name="d1" xfId="343"/>
    <cellStyle name="D1 2" xfId="344"/>
    <cellStyle name="Date" xfId="345"/>
    <cellStyle name="Đầu ra" xfId="346"/>
    <cellStyle name="Đầu vào" xfId="347"/>
    <cellStyle name="Đề mục 1" xfId="348"/>
    <cellStyle name="Đề mục 2" xfId="349"/>
    <cellStyle name="Đề mục 3" xfId="350"/>
    <cellStyle name="Đề mục 4" xfId="351"/>
    <cellStyle name="Dezimal [0]_UXO VII" xfId="352"/>
    <cellStyle name="Dezimal_UXO VII" xfId="353"/>
    <cellStyle name="Dollar (zero dec)" xfId="354"/>
    <cellStyle name="e" xfId="355"/>
    <cellStyle name="e 2" xfId="356"/>
    <cellStyle name="Euro" xfId="357"/>
    <cellStyle name="Euro 2" xfId="358"/>
    <cellStyle name="Excel Built-in Normal" xfId="359"/>
    <cellStyle name="Explanatory Text 2" xfId="360"/>
    <cellStyle name="Explanatory Text 3" xfId="361"/>
    <cellStyle name="f" xfId="362"/>
    <cellStyle name="f 2" xfId="363"/>
    <cellStyle name="Fixed" xfId="364"/>
    <cellStyle name="Ghi chú" xfId="365"/>
    <cellStyle name="Good 2" xfId="366"/>
    <cellStyle name="Good 3" xfId="367"/>
    <cellStyle name="Grey" xfId="368"/>
    <cellStyle name="ha" xfId="369"/>
    <cellStyle name="hang" xfId="370"/>
    <cellStyle name="HEADER" xfId="371"/>
    <cellStyle name="Header1" xfId="372"/>
    <cellStyle name="Header2" xfId="373"/>
    <cellStyle name="Heading 1 2" xfId="374"/>
    <cellStyle name="Heading 1 3" xfId="375"/>
    <cellStyle name="Heading 1 4" xfId="376"/>
    <cellStyle name="Heading 1 5" xfId="377"/>
    <cellStyle name="Heading 1 6" xfId="378"/>
    <cellStyle name="Heading 1 7" xfId="379"/>
    <cellStyle name="Heading 1 8" xfId="380"/>
    <cellStyle name="Heading 1 9" xfId="381"/>
    <cellStyle name="Heading 2 2" xfId="382"/>
    <cellStyle name="Heading 2 3" xfId="383"/>
    <cellStyle name="Heading 2 4" xfId="384"/>
    <cellStyle name="Heading 2 5" xfId="385"/>
    <cellStyle name="Heading 2 6" xfId="386"/>
    <cellStyle name="Heading 2 7" xfId="387"/>
    <cellStyle name="Heading 2 8" xfId="388"/>
    <cellStyle name="Heading 2 9" xfId="389"/>
    <cellStyle name="Heading 3 2" xfId="390"/>
    <cellStyle name="Heading 3 3" xfId="391"/>
    <cellStyle name="Heading 4 2" xfId="392"/>
    <cellStyle name="Heading 4 3" xfId="393"/>
    <cellStyle name="HEADING1" xfId="394"/>
    <cellStyle name="HEADING2" xfId="395"/>
    <cellStyle name="Hyperlink" xfId="107" builtinId="8"/>
    <cellStyle name="Hyperlink 2" xfId="396"/>
    <cellStyle name="Input [yellow]" xfId="397"/>
    <cellStyle name="Input 10" xfId="398"/>
    <cellStyle name="Input 11" xfId="399"/>
    <cellStyle name="Input 12" xfId="400"/>
    <cellStyle name="Input 13" xfId="401"/>
    <cellStyle name="Input 14" xfId="402"/>
    <cellStyle name="Input 15" xfId="403"/>
    <cellStyle name="Input 16" xfId="404"/>
    <cellStyle name="Input 17" xfId="405"/>
    <cellStyle name="Input 18" xfId="406"/>
    <cellStyle name="Input 19" xfId="407"/>
    <cellStyle name="Input 2" xfId="408"/>
    <cellStyle name="Input 20" xfId="409"/>
    <cellStyle name="Input 21" xfId="410"/>
    <cellStyle name="Input 22" xfId="411"/>
    <cellStyle name="Input 23" xfId="412"/>
    <cellStyle name="Input 24" xfId="413"/>
    <cellStyle name="Input 25" xfId="414"/>
    <cellStyle name="Input 26" xfId="415"/>
    <cellStyle name="Input 27" xfId="416"/>
    <cellStyle name="Input 28" xfId="417"/>
    <cellStyle name="Input 29" xfId="418"/>
    <cellStyle name="Input 3" xfId="419"/>
    <cellStyle name="Input 30" xfId="420"/>
    <cellStyle name="Input 31" xfId="421"/>
    <cellStyle name="Input 32" xfId="422"/>
    <cellStyle name="Input 33" xfId="423"/>
    <cellStyle name="Input 34" xfId="424"/>
    <cellStyle name="Input 35" xfId="425"/>
    <cellStyle name="Input 36" xfId="426"/>
    <cellStyle name="Input 37" xfId="427"/>
    <cellStyle name="Input 38" xfId="428"/>
    <cellStyle name="Input 39" xfId="429"/>
    <cellStyle name="Input 4" xfId="430"/>
    <cellStyle name="Input 40" xfId="431"/>
    <cellStyle name="Input 41" xfId="432"/>
    <cellStyle name="Input 42" xfId="433"/>
    <cellStyle name="Input 43" xfId="434"/>
    <cellStyle name="Input 5" xfId="435"/>
    <cellStyle name="Input 6" xfId="436"/>
    <cellStyle name="Input 7" xfId="437"/>
    <cellStyle name="Input 8" xfId="438"/>
    <cellStyle name="Input 9" xfId="439"/>
    <cellStyle name="Kiểm tra Ô" xfId="440"/>
    <cellStyle name="Ledger 17 x 11 in" xfId="441"/>
    <cellStyle name="Ledger 17 x 11 in 2 2" xfId="37"/>
    <cellStyle name="Ledger 17 x 11 in_TONG HOP KH2012" xfId="442"/>
    <cellStyle name="Linked Cell 2" xfId="443"/>
    <cellStyle name="Linked Cell 3" xfId="444"/>
    <cellStyle name="luc" xfId="445"/>
    <cellStyle name="luc2" xfId="446"/>
    <cellStyle name="Millares [0]_Well Timing" xfId="447"/>
    <cellStyle name="Millares_Well Timing" xfId="448"/>
    <cellStyle name="Model" xfId="449"/>
    <cellStyle name="moi" xfId="450"/>
    <cellStyle name="Moneda [0]_Well Timing" xfId="451"/>
    <cellStyle name="Moneda_Well Timing" xfId="452"/>
    <cellStyle name="Monétaire [0]_TARIFFS DB" xfId="453"/>
    <cellStyle name="Monétaire_TARIFFS DB" xfId="454"/>
    <cellStyle name="n" xfId="455"/>
    <cellStyle name="n1" xfId="456"/>
    <cellStyle name="Neutral 2" xfId="457"/>
    <cellStyle name="Neutral 3" xfId="458"/>
    <cellStyle name="New Times Roman" xfId="459"/>
    <cellStyle name="Nhấn1" xfId="460"/>
    <cellStyle name="Nhấn2" xfId="461"/>
    <cellStyle name="Nhấn3" xfId="462"/>
    <cellStyle name="Nhấn4" xfId="463"/>
    <cellStyle name="Nhấn5" xfId="464"/>
    <cellStyle name="Nhấn6" xfId="465"/>
    <cellStyle name="No" xfId="466"/>
    <cellStyle name="No 2" xfId="467"/>
    <cellStyle name="no dec" xfId="468"/>
    <cellStyle name="ÑONVÒ" xfId="469"/>
    <cellStyle name="Normal" xfId="0" builtinId="0"/>
    <cellStyle name="Normal - Style1" xfId="470"/>
    <cellStyle name="Normal - Style1 2" xfId="471"/>
    <cellStyle name="Normal 10" xfId="104"/>
    <cellStyle name="Normal 10 2" xfId="472"/>
    <cellStyle name="Normal 10 2 2" xfId="120"/>
    <cellStyle name="Normal 10 3" xfId="473"/>
    <cellStyle name="Normal 10 4" xfId="20"/>
    <cellStyle name="Normal 10 5" xfId="1414"/>
    <cellStyle name="Normal 10_danh muc cong trinh_kehoach_ huyen Phu Xuyen" xfId="21"/>
    <cellStyle name="Normal 100" xfId="41"/>
    <cellStyle name="Normal 100 2" xfId="474"/>
    <cellStyle name="Normal 101" xfId="42"/>
    <cellStyle name="Normal 101 2" xfId="475"/>
    <cellStyle name="Normal 101 3" xfId="476"/>
    <cellStyle name="Normal 102" xfId="43"/>
    <cellStyle name="Normal 102 2" xfId="477"/>
    <cellStyle name="Normal 103" xfId="44"/>
    <cellStyle name="Normal 103 2" xfId="478"/>
    <cellStyle name="Normal 104" xfId="45"/>
    <cellStyle name="Normal 105" xfId="46"/>
    <cellStyle name="Normal 105 2" xfId="144"/>
    <cellStyle name="Normal 106" xfId="47"/>
    <cellStyle name="Normal 106 2" xfId="479"/>
    <cellStyle name="Normal 107" xfId="48"/>
    <cellStyle name="Normal 107 2" xfId="480"/>
    <cellStyle name="Normal 107 3" xfId="481"/>
    <cellStyle name="Normal 108" xfId="49"/>
    <cellStyle name="Normal 108 2" xfId="482"/>
    <cellStyle name="Normal 109" xfId="50"/>
    <cellStyle name="Normal 11" xfId="22"/>
    <cellStyle name="Normal 11 2" xfId="52"/>
    <cellStyle name="Normal 11 2 2" xfId="111"/>
    <cellStyle name="Normal 11 3" xfId="51"/>
    <cellStyle name="Normal 11 4" xfId="483"/>
    <cellStyle name="Normal 11 5" xfId="484"/>
    <cellStyle name="Normal 11_danh muc cong trinh_kehoach_ huyen Phu Xuyen" xfId="485"/>
    <cellStyle name="Normal 110" xfId="53"/>
    <cellStyle name="Normal 110 2" xfId="486"/>
    <cellStyle name="Normal 111" xfId="23"/>
    <cellStyle name="Normal 111 2" xfId="487"/>
    <cellStyle name="Normal 112" xfId="54"/>
    <cellStyle name="Normal 112 2" xfId="488"/>
    <cellStyle name="Normal 113" xfId="55"/>
    <cellStyle name="Normal 113 2" xfId="489"/>
    <cellStyle name="Normal 114" xfId="56"/>
    <cellStyle name="Normal 114 2" xfId="490"/>
    <cellStyle name="Normal 115" xfId="57"/>
    <cellStyle name="Normal 116" xfId="58"/>
    <cellStyle name="Normal 116 2" xfId="491"/>
    <cellStyle name="Normal 117" xfId="59"/>
    <cellStyle name="Normal 117 2" xfId="492"/>
    <cellStyle name="Normal 118" xfId="493"/>
    <cellStyle name="Normal 119" xfId="494"/>
    <cellStyle name="Normal 12" xfId="24"/>
    <cellStyle name="Normal 12 2" xfId="60"/>
    <cellStyle name="Normal 12 2 2" xfId="495"/>
    <cellStyle name="Normal 12 2_B10Danh muc Soc Son DM2017(Th12Sotrinh)" xfId="496"/>
    <cellStyle name="Normal 12 3" xfId="497"/>
    <cellStyle name="Normal 12 4" xfId="498"/>
    <cellStyle name="Normal 12 5" xfId="499"/>
    <cellStyle name="Normal 12_B10Danh muc Soc Son DM2017(Th12Sotrinh)" xfId="500"/>
    <cellStyle name="Normal 120" xfId="501"/>
    <cellStyle name="Normal 121" xfId="61"/>
    <cellStyle name="Normal 122" xfId="502"/>
    <cellStyle name="Normal 123" xfId="503"/>
    <cellStyle name="Normal 124" xfId="504"/>
    <cellStyle name="Normal 125" xfId="505"/>
    <cellStyle name="Normal 126" xfId="506"/>
    <cellStyle name="Normal 127" xfId="507"/>
    <cellStyle name="Normal 128" xfId="508"/>
    <cellStyle name="Normal 129" xfId="509"/>
    <cellStyle name="Normal 13" xfId="510"/>
    <cellStyle name="Normal 13 2" xfId="511"/>
    <cellStyle name="Normal 13_B10Danh muc Soc Son DM2017(Th12Sotrinh)" xfId="512"/>
    <cellStyle name="Normal 130" xfId="513"/>
    <cellStyle name="Normal 131" xfId="514"/>
    <cellStyle name="Normal 131 2" xfId="515"/>
    <cellStyle name="Normal 132" xfId="516"/>
    <cellStyle name="Normal 133" xfId="517"/>
    <cellStyle name="Normal 133 2" xfId="518"/>
    <cellStyle name="Normal 134" xfId="519"/>
    <cellStyle name="Normal 134 2" xfId="520"/>
    <cellStyle name="Normal 135" xfId="521"/>
    <cellStyle name="Normal 136" xfId="522"/>
    <cellStyle name="Normal 136 2" xfId="523"/>
    <cellStyle name="Normal 137" xfId="524"/>
    <cellStyle name="Normal 138" xfId="525"/>
    <cellStyle name="Normal 139" xfId="526"/>
    <cellStyle name="Normal 14" xfId="6"/>
    <cellStyle name="Normal 14 2" xfId="527"/>
    <cellStyle name="Normal 14 3" xfId="528"/>
    <cellStyle name="Normal 14_B10Danh muc Soc Son DM2017(Th12Sotrinh)" xfId="529"/>
    <cellStyle name="Normal 140" xfId="530"/>
    <cellStyle name="Normal 141" xfId="531"/>
    <cellStyle name="Normal 142" xfId="532"/>
    <cellStyle name="Normal 143" xfId="533"/>
    <cellStyle name="Normal 144" xfId="534"/>
    <cellStyle name="Normal 145" xfId="535"/>
    <cellStyle name="Normal 146" xfId="536"/>
    <cellStyle name="Normal 147" xfId="537"/>
    <cellStyle name="Normal 148" xfId="538"/>
    <cellStyle name="Normal 149" xfId="539"/>
    <cellStyle name="Normal 15" xfId="115"/>
    <cellStyle name="Normal 15 10" xfId="540"/>
    <cellStyle name="Normal 15 11" xfId="1415"/>
    <cellStyle name="Normal 15 2" xfId="25"/>
    <cellStyle name="Normal 15 2 2" xfId="541"/>
    <cellStyle name="Normal 15 2 2 2" xfId="542"/>
    <cellStyle name="Normal 15 2 2 3" xfId="543"/>
    <cellStyle name="Normal 15 2 2 4" xfId="544"/>
    <cellStyle name="Normal 15 2 3" xfId="545"/>
    <cellStyle name="Normal 15 2 3 2" xfId="546"/>
    <cellStyle name="Normal 15 2 3 3" xfId="547"/>
    <cellStyle name="Normal 15 2 3 4" xfId="548"/>
    <cellStyle name="Normal 15 2 4" xfId="549"/>
    <cellStyle name="Normal 15 2 5" xfId="550"/>
    <cellStyle name="Normal 15 2 6" xfId="551"/>
    <cellStyle name="Normal 15 3" xfId="552"/>
    <cellStyle name="Normal 15 3 2" xfId="553"/>
    <cellStyle name="Normal 15 3 2 2" xfId="554"/>
    <cellStyle name="Normal 15 3 2 3" xfId="555"/>
    <cellStyle name="Normal 15 3 2 4" xfId="556"/>
    <cellStyle name="Normal 15 3 3" xfId="557"/>
    <cellStyle name="Normal 15 3 3 2" xfId="558"/>
    <cellStyle name="Normal 15 3 3 3" xfId="559"/>
    <cellStyle name="Normal 15 3 3 4" xfId="560"/>
    <cellStyle name="Normal 15 3 4" xfId="561"/>
    <cellStyle name="Normal 15 3 5" xfId="562"/>
    <cellStyle name="Normal 15 3 6" xfId="563"/>
    <cellStyle name="Normal 15 4" xfId="564"/>
    <cellStyle name="Normal 15 4 2" xfId="565"/>
    <cellStyle name="Normal 15 4 2 2" xfId="566"/>
    <cellStyle name="Normal 15 4 2 3" xfId="567"/>
    <cellStyle name="Normal 15 4 2 4" xfId="568"/>
    <cellStyle name="Normal 15 4 3" xfId="569"/>
    <cellStyle name="Normal 15 4 3 2" xfId="570"/>
    <cellStyle name="Normal 15 4 3 3" xfId="571"/>
    <cellStyle name="Normal 15 4 3 4" xfId="572"/>
    <cellStyle name="Normal 15 4 4" xfId="573"/>
    <cellStyle name="Normal 15 4 5" xfId="574"/>
    <cellStyle name="Normal 15 4 6" xfId="575"/>
    <cellStyle name="Normal 15 5" xfId="576"/>
    <cellStyle name="Normal 15 5 2" xfId="577"/>
    <cellStyle name="Normal 15 5 3" xfId="578"/>
    <cellStyle name="Normal 15 5 4" xfId="579"/>
    <cellStyle name="Normal 15 6" xfId="580"/>
    <cellStyle name="Normal 15 6 2" xfId="581"/>
    <cellStyle name="Normal 15 6 3" xfId="582"/>
    <cellStyle name="Normal 15 6 4" xfId="583"/>
    <cellStyle name="Normal 15 7" xfId="584"/>
    <cellStyle name="Normal 15 8" xfId="585"/>
    <cellStyle name="Normal 15 9" xfId="586"/>
    <cellStyle name="Normal 15_B10Danh muc Soc Son DM2017(Th12Sotrinh)" xfId="587"/>
    <cellStyle name="Normal 150" xfId="588"/>
    <cellStyle name="Normal 151" xfId="589"/>
    <cellStyle name="Normal 152" xfId="590"/>
    <cellStyle name="Normal 153" xfId="591"/>
    <cellStyle name="Normal 154" xfId="592"/>
    <cellStyle name="Normal 155" xfId="593"/>
    <cellStyle name="Normal 156" xfId="594"/>
    <cellStyle name="Normal 157" xfId="595"/>
    <cellStyle name="Normal 158" xfId="596"/>
    <cellStyle name="Normal 159" xfId="597"/>
    <cellStyle name="Normal 16" xfId="116"/>
    <cellStyle name="Normal 16 2" xfId="598"/>
    <cellStyle name="Normal 16 2 2" xfId="599"/>
    <cellStyle name="Normal 16 2 2 2" xfId="600"/>
    <cellStyle name="Normal 16 2 2 3" xfId="601"/>
    <cellStyle name="Normal 16 2 2 4" xfId="602"/>
    <cellStyle name="Normal 16 2 3" xfId="603"/>
    <cellStyle name="Normal 16 2 3 2" xfId="604"/>
    <cellStyle name="Normal 16 2 3 3" xfId="605"/>
    <cellStyle name="Normal 16 2 3 4" xfId="606"/>
    <cellStyle name="Normal 16 2 4" xfId="607"/>
    <cellStyle name="Normal 16 2 5" xfId="608"/>
    <cellStyle name="Normal 16 2 6" xfId="609"/>
    <cellStyle name="Normal 16 3" xfId="610"/>
    <cellStyle name="Normal 16 3 2" xfId="611"/>
    <cellStyle name="Normal 16 3 2 2" xfId="612"/>
    <cellStyle name="Normal 16 3 2 3" xfId="613"/>
    <cellStyle name="Normal 16 3 2 4" xfId="614"/>
    <cellStyle name="Normal 16 3 3" xfId="615"/>
    <cellStyle name="Normal 16 3 3 2" xfId="616"/>
    <cellStyle name="Normal 16 3 3 3" xfId="617"/>
    <cellStyle name="Normal 16 3 3 4" xfId="618"/>
    <cellStyle name="Normal 16 3 4" xfId="619"/>
    <cellStyle name="Normal 16 3 5" xfId="620"/>
    <cellStyle name="Normal 16 3 6" xfId="621"/>
    <cellStyle name="Normal 16 4" xfId="622"/>
    <cellStyle name="Normal 16 4 2" xfId="623"/>
    <cellStyle name="Normal 16 4 2 2" xfId="624"/>
    <cellStyle name="Normal 16 4 2 3" xfId="625"/>
    <cellStyle name="Normal 16 4 2 4" xfId="626"/>
    <cellStyle name="Normal 16 4 3" xfId="627"/>
    <cellStyle name="Normal 16 4 3 2" xfId="628"/>
    <cellStyle name="Normal 16 4 3 3" xfId="629"/>
    <cellStyle name="Normal 16 4 3 4" xfId="630"/>
    <cellStyle name="Normal 16 4 4" xfId="631"/>
    <cellStyle name="Normal 16 4 5" xfId="632"/>
    <cellStyle name="Normal 16 4 6" xfId="633"/>
    <cellStyle name="Normal 16 5" xfId="634"/>
    <cellStyle name="Normal 16 5 2" xfId="635"/>
    <cellStyle name="Normal 16 5 3" xfId="636"/>
    <cellStyle name="Normal 16 5 4" xfId="637"/>
    <cellStyle name="Normal 16 6" xfId="638"/>
    <cellStyle name="Normal 16 6 2" xfId="639"/>
    <cellStyle name="Normal 16 6 3" xfId="640"/>
    <cellStyle name="Normal 16 6 4" xfId="641"/>
    <cellStyle name="Normal 16 7" xfId="642"/>
    <cellStyle name="Normal 16 8" xfId="643"/>
    <cellStyle name="Normal 16 9" xfId="644"/>
    <cellStyle name="Normal 160" xfId="645"/>
    <cellStyle name="Normal 161" xfId="646"/>
    <cellStyle name="Normal 162" xfId="647"/>
    <cellStyle name="Normal 163" xfId="648"/>
    <cellStyle name="Normal 164" xfId="649"/>
    <cellStyle name="Normal 165" xfId="650"/>
    <cellStyle name="Normal 166" xfId="651"/>
    <cellStyle name="Normal 167" xfId="652"/>
    <cellStyle name="Normal 168" xfId="653"/>
    <cellStyle name="Normal 169" xfId="654"/>
    <cellStyle name="Normal 17" xfId="62"/>
    <cellStyle name="Normal 17 2" xfId="655"/>
    <cellStyle name="Normal 17 3" xfId="656"/>
    <cellStyle name="Normal 170" xfId="657"/>
    <cellStyle name="Normal 171" xfId="658"/>
    <cellStyle name="Normal 172" xfId="659"/>
    <cellStyle name="Normal 173" xfId="660"/>
    <cellStyle name="Normal 174" xfId="661"/>
    <cellStyle name="Normal 175" xfId="662"/>
    <cellStyle name="Normal 176" xfId="663"/>
    <cellStyle name="Normal 177" xfId="664"/>
    <cellStyle name="Normal 178" xfId="665"/>
    <cellStyle name="Normal 179" xfId="666"/>
    <cellStyle name="Normal 18" xfId="667"/>
    <cellStyle name="Normal 18 2" xfId="668"/>
    <cellStyle name="Normal 18 3" xfId="669"/>
    <cellStyle name="Normal 180" xfId="670"/>
    <cellStyle name="Normal 181" xfId="671"/>
    <cellStyle name="Normal 182" xfId="672"/>
    <cellStyle name="Normal 183" xfId="673"/>
    <cellStyle name="Normal 184" xfId="674"/>
    <cellStyle name="Normal 185" xfId="675"/>
    <cellStyle name="Normal 186" xfId="676"/>
    <cellStyle name="Normal 187" xfId="677"/>
    <cellStyle name="Normal 188" xfId="678"/>
    <cellStyle name="Normal 189" xfId="679"/>
    <cellStyle name="Normal 19" xfId="680"/>
    <cellStyle name="Normal 19 2" xfId="681"/>
    <cellStyle name="Normal 19 3" xfId="682"/>
    <cellStyle name="Normal 190" xfId="683"/>
    <cellStyle name="Normal 191" xfId="684"/>
    <cellStyle name="Normal 192" xfId="685"/>
    <cellStyle name="Normal 193" xfId="686"/>
    <cellStyle name="Normal 194" xfId="687"/>
    <cellStyle name="Normal 195" xfId="688"/>
    <cellStyle name="Normal 196" xfId="689"/>
    <cellStyle name="Normal 197" xfId="690"/>
    <cellStyle name="Normal 198" xfId="691"/>
    <cellStyle name="Normal 199" xfId="692"/>
    <cellStyle name="Normal 2" xfId="8"/>
    <cellStyle name="Normal 2 10" xfId="693"/>
    <cellStyle name="Normal 2 100" xfId="1408"/>
    <cellStyle name="Normal 2 11" xfId="694"/>
    <cellStyle name="Normal 2 12" xfId="695"/>
    <cellStyle name="Normal 2 13" xfId="696"/>
    <cellStyle name="Normal 2 14" xfId="697"/>
    <cellStyle name="Normal 2 15" xfId="698"/>
    <cellStyle name="Normal 2 16" xfId="699"/>
    <cellStyle name="Normal 2 17" xfId="700"/>
    <cellStyle name="Normal 2 18" xfId="701"/>
    <cellStyle name="Normal 2 19" xfId="702"/>
    <cellStyle name="Normal 2 2" xfId="7"/>
    <cellStyle name="Normal 2 2 2" xfId="26"/>
    <cellStyle name="Normal 2 2 29" xfId="1387"/>
    <cellStyle name="Normal 2 2 3" xfId="703"/>
    <cellStyle name="Normal 2 2 30" xfId="1395"/>
    <cellStyle name="Normal 2 2 4" xfId="704"/>
    <cellStyle name="Normal 2 2 5" xfId="1393"/>
    <cellStyle name="Normal 2 20" xfId="705"/>
    <cellStyle name="Normal 2 21" xfId="706"/>
    <cellStyle name="Normal 2 22" xfId="707"/>
    <cellStyle name="Normal 2 23" xfId="708"/>
    <cellStyle name="Normal 2 24" xfId="709"/>
    <cellStyle name="Normal 2 25" xfId="710"/>
    <cellStyle name="Normal 2 26" xfId="711"/>
    <cellStyle name="Normal 2 27" xfId="712"/>
    <cellStyle name="Normal 2 28" xfId="713"/>
    <cellStyle name="Normal 2 29" xfId="714"/>
    <cellStyle name="Normal 2 3" xfId="27"/>
    <cellStyle name="Normal 2 3 5" xfId="1394"/>
    <cellStyle name="Normal 2 30" xfId="715"/>
    <cellStyle name="Normal 2 31" xfId="716"/>
    <cellStyle name="Normal 2 32" xfId="717"/>
    <cellStyle name="Normal 2 33" xfId="718"/>
    <cellStyle name="Normal 2 34" xfId="719"/>
    <cellStyle name="Normal 2 35" xfId="720"/>
    <cellStyle name="Normal 2 36" xfId="721"/>
    <cellStyle name="Normal 2 37" xfId="722"/>
    <cellStyle name="Normal 2 38" xfId="723"/>
    <cellStyle name="Normal 2 39" xfId="724"/>
    <cellStyle name="Normal 2 4" xfId="725"/>
    <cellStyle name="Normal 2 4 2" xfId="1386"/>
    <cellStyle name="Normal 2 40" xfId="726"/>
    <cellStyle name="Normal 2 41" xfId="727"/>
    <cellStyle name="Normal 2 42" xfId="728"/>
    <cellStyle name="Normal 2 43" xfId="729"/>
    <cellStyle name="Normal 2 44" xfId="730"/>
    <cellStyle name="Normal 2 45" xfId="731"/>
    <cellStyle name="Normal 2 46" xfId="732"/>
    <cellStyle name="Normal 2 47" xfId="733"/>
    <cellStyle name="Normal 2 48" xfId="734"/>
    <cellStyle name="Normal 2 49" xfId="735"/>
    <cellStyle name="Normal 2 5" xfId="736"/>
    <cellStyle name="Normal 2 50" xfId="737"/>
    <cellStyle name="Normal 2 51" xfId="738"/>
    <cellStyle name="Normal 2 52" xfId="739"/>
    <cellStyle name="Normal 2 53" xfId="740"/>
    <cellStyle name="Normal 2 54" xfId="741"/>
    <cellStyle name="Normal 2 55" xfId="742"/>
    <cellStyle name="Normal 2 56" xfId="743"/>
    <cellStyle name="Normal 2 57" xfId="744"/>
    <cellStyle name="Normal 2 58" xfId="745"/>
    <cellStyle name="Normal 2 59" xfId="746"/>
    <cellStyle name="Normal 2 6" xfId="13"/>
    <cellStyle name="Normal 2 6 2" xfId="747"/>
    <cellStyle name="Normal 2 60" xfId="748"/>
    <cellStyle name="Normal 2 61" xfId="749"/>
    <cellStyle name="Normal 2 62" xfId="750"/>
    <cellStyle name="Normal 2 63" xfId="751"/>
    <cellStyle name="Normal 2 64" xfId="752"/>
    <cellStyle name="Normal 2 65" xfId="753"/>
    <cellStyle name="Normal 2 66" xfId="754"/>
    <cellStyle name="Normal 2 67" xfId="755"/>
    <cellStyle name="Normal 2 68" xfId="756"/>
    <cellStyle name="Normal 2 69" xfId="757"/>
    <cellStyle name="Normal 2 7" xfId="758"/>
    <cellStyle name="Normal 2 70" xfId="759"/>
    <cellStyle name="Normal 2 71" xfId="760"/>
    <cellStyle name="Normal 2 72" xfId="105"/>
    <cellStyle name="Normal 2 8" xfId="761"/>
    <cellStyle name="Normal 2 9" xfId="762"/>
    <cellStyle name="Normal 2_Danh mục DA rà soát.24.7.15Gốc" xfId="763"/>
    <cellStyle name="Normal 20" xfId="764"/>
    <cellStyle name="Normal 20 2" xfId="765"/>
    <cellStyle name="Normal 20 3" xfId="766"/>
    <cellStyle name="Normal 200" xfId="767"/>
    <cellStyle name="Normal 201" xfId="768"/>
    <cellStyle name="Normal 202" xfId="769"/>
    <cellStyle name="Normal 203" xfId="770"/>
    <cellStyle name="Normal 204" xfId="771"/>
    <cellStyle name="Normal 205" xfId="772"/>
    <cellStyle name="Normal 206" xfId="773"/>
    <cellStyle name="Normal 207" xfId="774"/>
    <cellStyle name="Normal 208" xfId="775"/>
    <cellStyle name="Normal 209" xfId="776"/>
    <cellStyle name="Normal 21" xfId="777"/>
    <cellStyle name="Normal 21 2" xfId="778"/>
    <cellStyle name="Normal 21 3" xfId="779"/>
    <cellStyle name="Normal 210" xfId="780"/>
    <cellStyle name="Normal 211" xfId="781"/>
    <cellStyle name="Normal 212" xfId="782"/>
    <cellStyle name="Normal 213" xfId="783"/>
    <cellStyle name="Normal 214" xfId="784"/>
    <cellStyle name="Normal 215" xfId="785"/>
    <cellStyle name="Normal 216" xfId="786"/>
    <cellStyle name="Normal 217" xfId="787"/>
    <cellStyle name="Normal 218" xfId="788"/>
    <cellStyle name="Normal 219" xfId="789"/>
    <cellStyle name="Normal 22" xfId="790"/>
    <cellStyle name="Normal 22 2" xfId="791"/>
    <cellStyle name="Normal 22 3" xfId="792"/>
    <cellStyle name="Normal 220" xfId="793"/>
    <cellStyle name="Normal 221" xfId="794"/>
    <cellStyle name="Normal 222" xfId="103"/>
    <cellStyle name="Normal 223" xfId="795"/>
    <cellStyle name="Normal 224" xfId="796"/>
    <cellStyle name="Normal 225" xfId="797"/>
    <cellStyle name="Normal 226" xfId="798"/>
    <cellStyle name="Normal 226_Danh muc nam 2016 (final)" xfId="99"/>
    <cellStyle name="Normal 227" xfId="799"/>
    <cellStyle name="Normal 228" xfId="10"/>
    <cellStyle name="Normal 229" xfId="800"/>
    <cellStyle name="Normal 23" xfId="801"/>
    <cellStyle name="Normal 23 2" xfId="802"/>
    <cellStyle name="Normal 23 3" xfId="803"/>
    <cellStyle name="Normal 230" xfId="804"/>
    <cellStyle name="Normal 231" xfId="1389"/>
    <cellStyle name="Normal 232" xfId="126"/>
    <cellStyle name="Normal 233" xfId="1391"/>
    <cellStyle name="Normal 235" xfId="1403"/>
    <cellStyle name="Normal 236" xfId="1421"/>
    <cellStyle name="Normal 237" xfId="1392"/>
    <cellStyle name="Normal 238" xfId="1404"/>
    <cellStyle name="Normal 24" xfId="63"/>
    <cellStyle name="Normal 24 2" xfId="805"/>
    <cellStyle name="Normal 24 3" xfId="806"/>
    <cellStyle name="Normal 247" xfId="1398"/>
    <cellStyle name="Normal 249" xfId="1396"/>
    <cellStyle name="Normal 25" xfId="807"/>
    <cellStyle name="Normal 25 2" xfId="808"/>
    <cellStyle name="Normal 25 3" xfId="809"/>
    <cellStyle name="Normal 251" xfId="1397"/>
    <cellStyle name="Normal 26" xfId="810"/>
    <cellStyle name="Normal 26 2" xfId="811"/>
    <cellStyle name="Normal 26 3" xfId="812"/>
    <cellStyle name="Normal 27" xfId="813"/>
    <cellStyle name="Normal 27 2" xfId="814"/>
    <cellStyle name="Normal 27 3" xfId="815"/>
    <cellStyle name="Normal 28" xfId="816"/>
    <cellStyle name="Normal 28 2" xfId="817"/>
    <cellStyle name="Normal 28 3" xfId="818"/>
    <cellStyle name="Normal 29" xfId="819"/>
    <cellStyle name="Normal 29 2" xfId="820"/>
    <cellStyle name="Normal 29 3" xfId="821"/>
    <cellStyle name="Normal 3" xfId="28"/>
    <cellStyle name="Normal 3 10" xfId="822"/>
    <cellStyle name="Normal 3 100" xfId="823"/>
    <cellStyle name="Normal 3 101" xfId="824"/>
    <cellStyle name="Normal 3 102" xfId="825"/>
    <cellStyle name="Normal 3 103" xfId="826"/>
    <cellStyle name="Normal 3 104" xfId="827"/>
    <cellStyle name="Normal 3 105" xfId="828"/>
    <cellStyle name="Normal 3 106" xfId="829"/>
    <cellStyle name="Normal 3 107" xfId="830"/>
    <cellStyle name="Normal 3 108" xfId="831"/>
    <cellStyle name="Normal 3 109" xfId="832"/>
    <cellStyle name="Normal 3 11" xfId="833"/>
    <cellStyle name="Normal 3 110" xfId="834"/>
    <cellStyle name="Normal 3 111" xfId="835"/>
    <cellStyle name="Normal 3 112" xfId="836"/>
    <cellStyle name="Normal 3 113" xfId="837"/>
    <cellStyle name="Normal 3 114" xfId="838"/>
    <cellStyle name="Normal 3 115" xfId="839"/>
    <cellStyle name="Normal 3 116" xfId="840"/>
    <cellStyle name="Normal 3 117" xfId="841"/>
    <cellStyle name="Normal 3 118" xfId="842"/>
    <cellStyle name="Normal 3 119" xfId="843"/>
    <cellStyle name="Normal 3 12" xfId="844"/>
    <cellStyle name="Normal 3 120" xfId="845"/>
    <cellStyle name="Normal 3 121" xfId="846"/>
    <cellStyle name="Normal 3 122" xfId="847"/>
    <cellStyle name="Normal 3 123" xfId="848"/>
    <cellStyle name="Normal 3 124" xfId="849"/>
    <cellStyle name="Normal 3 125" xfId="850"/>
    <cellStyle name="Normal 3 126" xfId="851"/>
    <cellStyle name="Normal 3 127" xfId="852"/>
    <cellStyle name="Normal 3 128" xfId="853"/>
    <cellStyle name="Normal 3 129" xfId="854"/>
    <cellStyle name="Normal 3 13" xfId="855"/>
    <cellStyle name="Normal 3 130" xfId="856"/>
    <cellStyle name="Normal 3 131" xfId="857"/>
    <cellStyle name="Normal 3 132" xfId="858"/>
    <cellStyle name="Normal 3 133" xfId="859"/>
    <cellStyle name="Normal 3 134" xfId="860"/>
    <cellStyle name="Normal 3 135" xfId="861"/>
    <cellStyle name="Normal 3 136" xfId="862"/>
    <cellStyle name="Normal 3 137" xfId="863"/>
    <cellStyle name="Normal 3 138" xfId="864"/>
    <cellStyle name="Normal 3 139" xfId="865"/>
    <cellStyle name="Normal 3 14" xfId="866"/>
    <cellStyle name="Normal 3 140" xfId="867"/>
    <cellStyle name="Normal 3 141" xfId="868"/>
    <cellStyle name="Normal 3 142" xfId="869"/>
    <cellStyle name="Normal 3 143" xfId="870"/>
    <cellStyle name="Normal 3 144" xfId="871"/>
    <cellStyle name="Normal 3 145" xfId="872"/>
    <cellStyle name="Normal 3 146" xfId="873"/>
    <cellStyle name="Normal 3 147" xfId="874"/>
    <cellStyle name="Normal 3 148" xfId="875"/>
    <cellStyle name="Normal 3 149" xfId="876"/>
    <cellStyle name="Normal 3 15" xfId="877"/>
    <cellStyle name="Normal 3 150" xfId="878"/>
    <cellStyle name="Normal 3 151" xfId="879"/>
    <cellStyle name="Normal 3 152" xfId="880"/>
    <cellStyle name="Normal 3 153" xfId="881"/>
    <cellStyle name="Normal 3 154" xfId="882"/>
    <cellStyle name="Normal 3 155" xfId="883"/>
    <cellStyle name="Normal 3 156" xfId="884"/>
    <cellStyle name="Normal 3 157" xfId="885"/>
    <cellStyle name="Normal 3 158" xfId="886"/>
    <cellStyle name="Normal 3 159" xfId="887"/>
    <cellStyle name="Normal 3 16" xfId="888"/>
    <cellStyle name="Normal 3 160" xfId="889"/>
    <cellStyle name="Normal 3 161" xfId="890"/>
    <cellStyle name="Normal 3 162" xfId="891"/>
    <cellStyle name="Normal 3 163" xfId="892"/>
    <cellStyle name="Normal 3 164" xfId="893"/>
    <cellStyle name="Normal 3 165" xfId="894"/>
    <cellStyle name="Normal 3 166" xfId="895"/>
    <cellStyle name="Normal 3 167" xfId="896"/>
    <cellStyle name="Normal 3 168" xfId="897"/>
    <cellStyle name="Normal 3 169" xfId="898"/>
    <cellStyle name="Normal 3 17" xfId="899"/>
    <cellStyle name="Normal 3 170" xfId="900"/>
    <cellStyle name="Normal 3 171" xfId="901"/>
    <cellStyle name="Normal 3 172" xfId="902"/>
    <cellStyle name="Normal 3 173" xfId="903"/>
    <cellStyle name="Normal 3 174" xfId="904"/>
    <cellStyle name="Normal 3 175" xfId="905"/>
    <cellStyle name="Normal 3 176" xfId="906"/>
    <cellStyle name="Normal 3 177" xfId="907"/>
    <cellStyle name="Normal 3 178" xfId="908"/>
    <cellStyle name="Normal 3 179" xfId="909"/>
    <cellStyle name="Normal 3 18" xfId="910"/>
    <cellStyle name="Normal 3 180" xfId="911"/>
    <cellStyle name="Normal 3 181" xfId="912"/>
    <cellStyle name="Normal 3 182" xfId="913"/>
    <cellStyle name="Normal 3 183" xfId="914"/>
    <cellStyle name="Normal 3 184" xfId="915"/>
    <cellStyle name="Normal 3 185" xfId="916"/>
    <cellStyle name="Normal 3 186" xfId="917"/>
    <cellStyle name="Normal 3 187" xfId="918"/>
    <cellStyle name="Normal 3 188" xfId="919"/>
    <cellStyle name="Normal 3 189" xfId="920"/>
    <cellStyle name="Normal 3 19" xfId="921"/>
    <cellStyle name="Normal 3 190" xfId="922"/>
    <cellStyle name="Normal 3 191" xfId="923"/>
    <cellStyle name="Normal 3 192" xfId="924"/>
    <cellStyle name="Normal 3 193" xfId="925"/>
    <cellStyle name="Normal 3 194" xfId="926"/>
    <cellStyle name="Normal 3 195" xfId="927"/>
    <cellStyle name="Normal 3 196" xfId="928"/>
    <cellStyle name="Normal 3 197" xfId="929"/>
    <cellStyle name="Normal 3 198" xfId="930"/>
    <cellStyle name="Normal 3 199" xfId="931"/>
    <cellStyle name="Normal 3 2" xfId="29"/>
    <cellStyle name="Normal 3 2 2" xfId="11"/>
    <cellStyle name="Normal 3 2 2 2" xfId="932"/>
    <cellStyle name="Normal 3 2 3" xfId="64"/>
    <cellStyle name="Normal 3 20" xfId="933"/>
    <cellStyle name="Normal 3 200" xfId="934"/>
    <cellStyle name="Normal 3 201" xfId="935"/>
    <cellStyle name="Normal 3 202" xfId="936"/>
    <cellStyle name="Normal 3 203" xfId="937"/>
    <cellStyle name="Normal 3 204" xfId="938"/>
    <cellStyle name="Normal 3 205" xfId="939"/>
    <cellStyle name="Normal 3 206" xfId="940"/>
    <cellStyle name="Normal 3 207" xfId="941"/>
    <cellStyle name="Normal 3 208" xfId="942"/>
    <cellStyle name="Normal 3 21" xfId="943"/>
    <cellStyle name="Normal 3 22" xfId="944"/>
    <cellStyle name="Normal 3 23" xfId="945"/>
    <cellStyle name="Normal 3 24" xfId="946"/>
    <cellStyle name="Normal 3 25" xfId="947"/>
    <cellStyle name="Normal 3 26" xfId="948"/>
    <cellStyle name="Normal 3 27" xfId="949"/>
    <cellStyle name="Normal 3 28" xfId="950"/>
    <cellStyle name="Normal 3 29" xfId="951"/>
    <cellStyle name="Normal 3 3" xfId="952"/>
    <cellStyle name="Normal 3 3 2" xfId="953"/>
    <cellStyle name="Normal 3 3 2 2" xfId="30"/>
    <cellStyle name="Normal 3 3 2_Biểu gửi kèm công văn KH 2017. gửi Phường" xfId="109"/>
    <cellStyle name="Normal 3 30" xfId="954"/>
    <cellStyle name="Normal 3 31" xfId="955"/>
    <cellStyle name="Normal 3 32" xfId="956"/>
    <cellStyle name="Normal 3 33" xfId="957"/>
    <cellStyle name="Normal 3 34" xfId="958"/>
    <cellStyle name="Normal 3 35" xfId="959"/>
    <cellStyle name="Normal 3 36" xfId="960"/>
    <cellStyle name="Normal 3 37" xfId="961"/>
    <cellStyle name="Normal 3 38" xfId="962"/>
    <cellStyle name="Normal 3 39" xfId="963"/>
    <cellStyle name="Normal 3 4" xfId="964"/>
    <cellStyle name="Normal 3 40" xfId="965"/>
    <cellStyle name="Normal 3 41" xfId="966"/>
    <cellStyle name="Normal 3 42" xfId="967"/>
    <cellStyle name="Normal 3 43" xfId="968"/>
    <cellStyle name="Normal 3 44" xfId="969"/>
    <cellStyle name="Normal 3 45" xfId="970"/>
    <cellStyle name="Normal 3 46" xfId="971"/>
    <cellStyle name="Normal 3 47" xfId="972"/>
    <cellStyle name="Normal 3 48" xfId="973"/>
    <cellStyle name="Normal 3 49" xfId="974"/>
    <cellStyle name="Normal 3 5" xfId="975"/>
    <cellStyle name="Normal 3 50" xfId="976"/>
    <cellStyle name="Normal 3 51" xfId="977"/>
    <cellStyle name="Normal 3 52" xfId="978"/>
    <cellStyle name="Normal 3 53" xfId="979"/>
    <cellStyle name="Normal 3 54" xfId="980"/>
    <cellStyle name="Normal 3 55" xfId="981"/>
    <cellStyle name="Normal 3 56" xfId="982"/>
    <cellStyle name="Normal 3 57" xfId="983"/>
    <cellStyle name="Normal 3 58" xfId="984"/>
    <cellStyle name="Normal 3 59" xfId="985"/>
    <cellStyle name="Normal 3 6" xfId="986"/>
    <cellStyle name="Normal 3 60" xfId="987"/>
    <cellStyle name="Normal 3 61" xfId="988"/>
    <cellStyle name="Normal 3 62" xfId="989"/>
    <cellStyle name="Normal 3 63" xfId="990"/>
    <cellStyle name="Normal 3 64" xfId="991"/>
    <cellStyle name="Normal 3 65" xfId="992"/>
    <cellStyle name="Normal 3 66" xfId="993"/>
    <cellStyle name="Normal 3 67" xfId="994"/>
    <cellStyle name="Normal 3 68" xfId="995"/>
    <cellStyle name="Normal 3 69" xfId="996"/>
    <cellStyle name="Normal 3 7" xfId="997"/>
    <cellStyle name="Normal 3 70" xfId="998"/>
    <cellStyle name="Normal 3 71" xfId="999"/>
    <cellStyle name="Normal 3 72" xfId="1000"/>
    <cellStyle name="Normal 3 73" xfId="1001"/>
    <cellStyle name="Normal 3 74" xfId="1002"/>
    <cellStyle name="Normal 3 75" xfId="1003"/>
    <cellStyle name="Normal 3 76" xfId="1004"/>
    <cellStyle name="Normal 3 77" xfId="1005"/>
    <cellStyle name="Normal 3 78" xfId="1006"/>
    <cellStyle name="Normal 3 79" xfId="1007"/>
    <cellStyle name="Normal 3 8" xfId="1008"/>
    <cellStyle name="Normal 3 80" xfId="1009"/>
    <cellStyle name="Normal 3 81" xfId="1010"/>
    <cellStyle name="Normal 3 82" xfId="1011"/>
    <cellStyle name="Normal 3 83" xfId="1012"/>
    <cellStyle name="Normal 3 84" xfId="1013"/>
    <cellStyle name="Normal 3 85" xfId="1014"/>
    <cellStyle name="Normal 3 86" xfId="1015"/>
    <cellStyle name="Normal 3 87" xfId="1016"/>
    <cellStyle name="Normal 3 88" xfId="1017"/>
    <cellStyle name="Normal 3 89" xfId="1018"/>
    <cellStyle name="Normal 3 9" xfId="1019"/>
    <cellStyle name="Normal 3 90" xfId="1020"/>
    <cellStyle name="Normal 3 91" xfId="1021"/>
    <cellStyle name="Normal 3 92" xfId="1022"/>
    <cellStyle name="Normal 3 93" xfId="1023"/>
    <cellStyle name="Normal 3 94" xfId="1024"/>
    <cellStyle name="Normal 3 95" xfId="1025"/>
    <cellStyle name="Normal 3 96" xfId="1026"/>
    <cellStyle name="Normal 3 97" xfId="1027"/>
    <cellStyle name="Normal 3 98" xfId="1028"/>
    <cellStyle name="Normal 3 99" xfId="1029"/>
    <cellStyle name="Normal 3_Bieu ke hoach 2017-ok" xfId="34"/>
    <cellStyle name="Normal 30" xfId="65"/>
    <cellStyle name="Normal 30 2" xfId="1030"/>
    <cellStyle name="Normal 30 3" xfId="1031"/>
    <cellStyle name="Normal 30 4" xfId="1032"/>
    <cellStyle name="Normal 31" xfId="1033"/>
    <cellStyle name="Normal 31 2" xfId="1034"/>
    <cellStyle name="Normal 31 3" xfId="1035"/>
    <cellStyle name="Normal 32" xfId="102"/>
    <cellStyle name="Normal 32 2" xfId="1036"/>
    <cellStyle name="Normal 32 3" xfId="1037"/>
    <cellStyle name="Normal 32 4" xfId="1038"/>
    <cellStyle name="Normal 33" xfId="66"/>
    <cellStyle name="Normal 33 2" xfId="1039"/>
    <cellStyle name="Normal 33 3" xfId="1040"/>
    <cellStyle name="Normal 34" xfId="1041"/>
    <cellStyle name="Normal 34 2" xfId="1042"/>
    <cellStyle name="Normal 34 3" xfId="1043"/>
    <cellStyle name="Normal 35" xfId="67"/>
    <cellStyle name="Normal 35 2" xfId="1044"/>
    <cellStyle name="Normal 35 3" xfId="1045"/>
    <cellStyle name="Normal 35 4" xfId="1046"/>
    <cellStyle name="Normal 36" xfId="1047"/>
    <cellStyle name="Normal 36 2" xfId="1048"/>
    <cellStyle name="Normal 36 3" xfId="1049"/>
    <cellStyle name="Normal 37" xfId="68"/>
    <cellStyle name="Normal 37 2" xfId="1050"/>
    <cellStyle name="Normal 37 3" xfId="1051"/>
    <cellStyle name="Normal 37 4" xfId="1052"/>
    <cellStyle name="Normal 38" xfId="1053"/>
    <cellStyle name="Normal 38 2" xfId="1054"/>
    <cellStyle name="Normal 38 3" xfId="1055"/>
    <cellStyle name="Normal 39" xfId="1056"/>
    <cellStyle name="Normal 39 2" xfId="1057"/>
    <cellStyle name="Normal 39 3" xfId="1058"/>
    <cellStyle name="Normal 4" xfId="5"/>
    <cellStyle name="Normal 4 2" xfId="131"/>
    <cellStyle name="Normal 4 2 2" xfId="1059"/>
    <cellStyle name="Normal 4 2 3" xfId="1060"/>
    <cellStyle name="Normal 4 3" xfId="1061"/>
    <cellStyle name="Normal 4 4" xfId="1062"/>
    <cellStyle name="Normal 4 5" xfId="1063"/>
    <cellStyle name="Normal 4 6" xfId="1064"/>
    <cellStyle name="Normal 4 7" xfId="1065"/>
    <cellStyle name="Normal 4_Bieu 3 LUA  NGAY 27.10.2014" xfId="1066"/>
    <cellStyle name="Normal 40" xfId="69"/>
    <cellStyle name="Normal 40 2" xfId="1067"/>
    <cellStyle name="Normal 40 3" xfId="1068"/>
    <cellStyle name="Normal 40 4" xfId="1069"/>
    <cellStyle name="Normal 41" xfId="1070"/>
    <cellStyle name="Normal 41 2" xfId="1071"/>
    <cellStyle name="Normal 41 3" xfId="1072"/>
    <cellStyle name="Normal 42" xfId="70"/>
    <cellStyle name="Normal 43" xfId="1073"/>
    <cellStyle name="Normal 44" xfId="71"/>
    <cellStyle name="Normal 45" xfId="1074"/>
    <cellStyle name="Normal 46" xfId="1075"/>
    <cellStyle name="Normal 47" xfId="1076"/>
    <cellStyle name="Normal 470" xfId="1406"/>
    <cellStyle name="Normal 475" xfId="1407"/>
    <cellStyle name="Normal 476" xfId="1409"/>
    <cellStyle name="Normal 48" xfId="1077"/>
    <cellStyle name="Normal 483" xfId="1410"/>
    <cellStyle name="Normal 484" xfId="1411"/>
    <cellStyle name="Normal 487" xfId="1412"/>
    <cellStyle name="Normal 49" xfId="1078"/>
    <cellStyle name="Normal 496" xfId="1422"/>
    <cellStyle name="Normal 5" xfId="31"/>
    <cellStyle name="Normal 5 10" xfId="1079"/>
    <cellStyle name="Normal 5 100" xfId="1080"/>
    <cellStyle name="Normal 5 101" xfId="1081"/>
    <cellStyle name="Normal 5 102" xfId="1082"/>
    <cellStyle name="Normal 5 103" xfId="1083"/>
    <cellStyle name="Normal 5 104" xfId="1084"/>
    <cellStyle name="Normal 5 105" xfId="1085"/>
    <cellStyle name="Normal 5 106" xfId="1086"/>
    <cellStyle name="Normal 5 107" xfId="1087"/>
    <cellStyle name="Normal 5 108" xfId="1088"/>
    <cellStyle name="Normal 5 109" xfId="1089"/>
    <cellStyle name="Normal 5 11" xfId="1090"/>
    <cellStyle name="Normal 5 110" xfId="1091"/>
    <cellStyle name="Normal 5 111" xfId="1092"/>
    <cellStyle name="Normal 5 112" xfId="1093"/>
    <cellStyle name="Normal 5 113" xfId="1094"/>
    <cellStyle name="Normal 5 114" xfId="1095"/>
    <cellStyle name="Normal 5 115" xfId="1096"/>
    <cellStyle name="Normal 5 116" xfId="1097"/>
    <cellStyle name="Normal 5 12" xfId="1098"/>
    <cellStyle name="Normal 5 13" xfId="1099"/>
    <cellStyle name="Normal 5 14" xfId="1100"/>
    <cellStyle name="Normal 5 15" xfId="1101"/>
    <cellStyle name="Normal 5 16" xfId="1102"/>
    <cellStyle name="Normal 5 17" xfId="1103"/>
    <cellStyle name="Normal 5 18" xfId="1104"/>
    <cellStyle name="Normal 5 19" xfId="1105"/>
    <cellStyle name="Normal 5 2" xfId="138"/>
    <cellStyle name="Normal 5 2 2" xfId="142"/>
    <cellStyle name="Normal 5 20" xfId="1106"/>
    <cellStyle name="Normal 5 21" xfId="1107"/>
    <cellStyle name="Normal 5 22" xfId="1108"/>
    <cellStyle name="Normal 5 23" xfId="1109"/>
    <cellStyle name="Normal 5 24" xfId="1110"/>
    <cellStyle name="Normal 5 25" xfId="1111"/>
    <cellStyle name="Normal 5 26" xfId="1112"/>
    <cellStyle name="Normal 5 27" xfId="1113"/>
    <cellStyle name="Normal 5 28" xfId="1114"/>
    <cellStyle name="Normal 5 29" xfId="1115"/>
    <cellStyle name="Normal 5 3" xfId="1116"/>
    <cellStyle name="Normal 5 30" xfId="1117"/>
    <cellStyle name="Normal 5 31" xfId="1118"/>
    <cellStyle name="Normal 5 32" xfId="1119"/>
    <cellStyle name="Normal 5 33" xfId="1120"/>
    <cellStyle name="Normal 5 34" xfId="1121"/>
    <cellStyle name="Normal 5 35" xfId="1122"/>
    <cellStyle name="Normal 5 36" xfId="1123"/>
    <cellStyle name="Normal 5 37" xfId="1124"/>
    <cellStyle name="Normal 5 38" xfId="1125"/>
    <cellStyle name="Normal 5 39" xfId="1126"/>
    <cellStyle name="Normal 5 4" xfId="1127"/>
    <cellStyle name="Normal 5 40" xfId="1128"/>
    <cellStyle name="Normal 5 41" xfId="1129"/>
    <cellStyle name="Normal 5 42" xfId="1130"/>
    <cellStyle name="Normal 5 43" xfId="1131"/>
    <cellStyle name="Normal 5 44" xfId="1132"/>
    <cellStyle name="Normal 5 45" xfId="1133"/>
    <cellStyle name="Normal 5 46" xfId="1134"/>
    <cellStyle name="Normal 5 47" xfId="1135"/>
    <cellStyle name="Normal 5 48" xfId="1136"/>
    <cellStyle name="Normal 5 49" xfId="1137"/>
    <cellStyle name="Normal 5 5" xfId="1138"/>
    <cellStyle name="Normal 5 50" xfId="1139"/>
    <cellStyle name="Normal 5 51" xfId="1140"/>
    <cellStyle name="Normal 5 52" xfId="1141"/>
    <cellStyle name="Normal 5 53" xfId="1142"/>
    <cellStyle name="Normal 5 54" xfId="1143"/>
    <cellStyle name="Normal 5 55" xfId="1144"/>
    <cellStyle name="Normal 5 56" xfId="1145"/>
    <cellStyle name="Normal 5 57" xfId="1146"/>
    <cellStyle name="Normal 5 58" xfId="1147"/>
    <cellStyle name="Normal 5 59" xfId="1148"/>
    <cellStyle name="Normal 5 6" xfId="1149"/>
    <cellStyle name="Normal 5 60" xfId="1150"/>
    <cellStyle name="Normal 5 61" xfId="1151"/>
    <cellStyle name="Normal 5 62" xfId="1152"/>
    <cellStyle name="Normal 5 63" xfId="1153"/>
    <cellStyle name="Normal 5 64" xfId="1154"/>
    <cellStyle name="Normal 5 65" xfId="1155"/>
    <cellStyle name="Normal 5 66" xfId="1156"/>
    <cellStyle name="Normal 5 67" xfId="1157"/>
    <cellStyle name="Normal 5 68" xfId="1158"/>
    <cellStyle name="Normal 5 69" xfId="1159"/>
    <cellStyle name="Normal 5 7" xfId="1160"/>
    <cellStyle name="Normal 5 70" xfId="1161"/>
    <cellStyle name="Normal 5 71" xfId="1162"/>
    <cellStyle name="Normal 5 72" xfId="1163"/>
    <cellStyle name="Normal 5 73" xfId="1164"/>
    <cellStyle name="Normal 5 74" xfId="1165"/>
    <cellStyle name="Normal 5 75" xfId="1166"/>
    <cellStyle name="Normal 5 76" xfId="1167"/>
    <cellStyle name="Normal 5 77" xfId="1168"/>
    <cellStyle name="Normal 5 78" xfId="1169"/>
    <cellStyle name="Normal 5 79" xfId="1170"/>
    <cellStyle name="Normal 5 8" xfId="1171"/>
    <cellStyle name="Normal 5 80" xfId="1172"/>
    <cellStyle name="Normal 5 81" xfId="1173"/>
    <cellStyle name="Normal 5 82" xfId="1174"/>
    <cellStyle name="Normal 5 83" xfId="1175"/>
    <cellStyle name="Normal 5 84" xfId="1176"/>
    <cellStyle name="Normal 5 85" xfId="1177"/>
    <cellStyle name="Normal 5 86" xfId="1178"/>
    <cellStyle name="Normal 5 87" xfId="1179"/>
    <cellStyle name="Normal 5 88" xfId="1180"/>
    <cellStyle name="Normal 5 89" xfId="1181"/>
    <cellStyle name="Normal 5 9" xfId="1182"/>
    <cellStyle name="Normal 5 90" xfId="1183"/>
    <cellStyle name="Normal 5 91" xfId="1184"/>
    <cellStyle name="Normal 5 92" xfId="1185"/>
    <cellStyle name="Normal 5 93" xfId="1186"/>
    <cellStyle name="Normal 5 94" xfId="1187"/>
    <cellStyle name="Normal 5 95" xfId="1188"/>
    <cellStyle name="Normal 5 96" xfId="1189"/>
    <cellStyle name="Normal 5 97" xfId="1190"/>
    <cellStyle name="Normal 5 98" xfId="1191"/>
    <cellStyle name="Normal 5 99" xfId="1192"/>
    <cellStyle name="Normal 5_danh muc cong trinh_kehoach_ huyen Phu Xuyen" xfId="1193"/>
    <cellStyle name="Normal 50" xfId="1194"/>
    <cellStyle name="Normal 500" xfId="1423"/>
    <cellStyle name="Normal 51" xfId="72"/>
    <cellStyle name="Normal 52" xfId="1195"/>
    <cellStyle name="Normal 52 2" xfId="1196"/>
    <cellStyle name="Normal 53" xfId="1197"/>
    <cellStyle name="Normal 53 2" xfId="1198"/>
    <cellStyle name="Normal 54" xfId="1199"/>
    <cellStyle name="Normal 54 2" xfId="1200"/>
    <cellStyle name="Normal 55" xfId="1201"/>
    <cellStyle name="Normal 55 2" xfId="1202"/>
    <cellStyle name="Normal 55 3" xfId="1203"/>
    <cellStyle name="Normal 56" xfId="1204"/>
    <cellStyle name="Normal 56 2" xfId="1205"/>
    <cellStyle name="Normal 56 3" xfId="1206"/>
    <cellStyle name="Normal 57" xfId="1207"/>
    <cellStyle name="Normal 58" xfId="1208"/>
    <cellStyle name="Normal 59" xfId="1209"/>
    <cellStyle name="Normal 6" xfId="38"/>
    <cellStyle name="Normal 6 2" xfId="130"/>
    <cellStyle name="Normal 6 2 2" xfId="141"/>
    <cellStyle name="Normal 6 3" xfId="1210"/>
    <cellStyle name="Normal 6_danh muc cong trinh_kehoach_ huyen Phu Xuyen" xfId="1211"/>
    <cellStyle name="Normal 60" xfId="1212"/>
    <cellStyle name="Normal 61" xfId="1213"/>
    <cellStyle name="Normal 62" xfId="1214"/>
    <cellStyle name="Normal 63" xfId="1215"/>
    <cellStyle name="Normal 64" xfId="1216"/>
    <cellStyle name="Normal 65" xfId="1217"/>
    <cellStyle name="Normal 66" xfId="73"/>
    <cellStyle name="Normal 67" xfId="1218"/>
    <cellStyle name="Normal 68" xfId="74"/>
    <cellStyle name="Normal 69" xfId="75"/>
    <cellStyle name="Normal 7" xfId="124"/>
    <cellStyle name="Normal 7 2" xfId="113"/>
    <cellStyle name="Normal 7 3" xfId="1219"/>
    <cellStyle name="Normal 7_danh muc cong trinh_kehoach_ huyen Phu Xuyen" xfId="1220"/>
    <cellStyle name="Normal 70" xfId="1221"/>
    <cellStyle name="Normal 71" xfId="1222"/>
    <cellStyle name="Normal 72" xfId="1223"/>
    <cellStyle name="Normal 73" xfId="1224"/>
    <cellStyle name="Normal 74" xfId="132"/>
    <cellStyle name="Normal 75" xfId="76"/>
    <cellStyle name="Normal 76" xfId="1225"/>
    <cellStyle name="Normal 77" xfId="1226"/>
    <cellStyle name="Normal 78" xfId="77"/>
    <cellStyle name="Normal 78 2" xfId="1227"/>
    <cellStyle name="Normal 79" xfId="78"/>
    <cellStyle name="Normal 79 2" xfId="1228"/>
    <cellStyle name="Normal 8" xfId="79"/>
    <cellStyle name="Normal 8 2" xfId="112"/>
    <cellStyle name="Normal 8 2 2" xfId="140"/>
    <cellStyle name="Normal 8 3" xfId="1229"/>
    <cellStyle name="Normal 8 4" xfId="1230"/>
    <cellStyle name="Normal 8_danh muc cong trinh_kehoach_ huyen Phu Xuyen" xfId="1231"/>
    <cellStyle name="Normal 80" xfId="80"/>
    <cellStyle name="Normal 80 2" xfId="1232"/>
    <cellStyle name="Normal 81" xfId="1233"/>
    <cellStyle name="Normal 82" xfId="81"/>
    <cellStyle name="Normal 82 2" xfId="1234"/>
    <cellStyle name="Normal 83" xfId="1235"/>
    <cellStyle name="Normal 84" xfId="82"/>
    <cellStyle name="Normal 84 2" xfId="1236"/>
    <cellStyle name="Normal 85" xfId="83"/>
    <cellStyle name="Normal 86" xfId="84"/>
    <cellStyle name="Normal 86 2" xfId="1237"/>
    <cellStyle name="Normal 87" xfId="85"/>
    <cellStyle name="Normal 87 2" xfId="1238"/>
    <cellStyle name="Normal 88" xfId="86"/>
    <cellStyle name="Normal 88 2" xfId="1239"/>
    <cellStyle name="Normal 89" xfId="87"/>
    <cellStyle name="Normal 9" xfId="122"/>
    <cellStyle name="Normal 9 2" xfId="1240"/>
    <cellStyle name="Normal 9 3" xfId="1241"/>
    <cellStyle name="Normal 9_danh muc cong trinh_kehoach_ huyen Phu Xuyen" xfId="1242"/>
    <cellStyle name="Normal 90" xfId="88"/>
    <cellStyle name="Normal 90 2" xfId="1243"/>
    <cellStyle name="Normal 91" xfId="89"/>
    <cellStyle name="Normal 91 2" xfId="1244"/>
    <cellStyle name="Normal 92" xfId="90"/>
    <cellStyle name="Normal 92 2" xfId="1245"/>
    <cellStyle name="Normal 93" xfId="91"/>
    <cellStyle name="Normal 93 2" xfId="1246"/>
    <cellStyle name="Normal 94" xfId="92"/>
    <cellStyle name="Normal 94 2" xfId="1247"/>
    <cellStyle name="Normal 95" xfId="93"/>
    <cellStyle name="Normal 95 2" xfId="1248"/>
    <cellStyle name="Normal 96" xfId="94"/>
    <cellStyle name="Normal 96 2" xfId="1249"/>
    <cellStyle name="Normal 97" xfId="95"/>
    <cellStyle name="Normal 97 2" xfId="1250"/>
    <cellStyle name="Normal 98" xfId="96"/>
    <cellStyle name="Normal 98 2" xfId="1251"/>
    <cellStyle name="Normal 99" xfId="97"/>
    <cellStyle name="Normal 99 2" xfId="1252"/>
    <cellStyle name="Normal_1" xfId="98"/>
    <cellStyle name="Normal_2014_Danh muc BaVi_11-10 (ban chuan-da ky)" xfId="4"/>
    <cellStyle name="Normal_2020.7.16 Biểu bổ sung KHSDĐ quan Long Bien" xfId="1400"/>
    <cellStyle name="Normal_bieu DM thanh my" xfId="119"/>
    <cellStyle name="Normal_Bieu ke hoach 2017-ok" xfId="32"/>
    <cellStyle name="Normal_BIEU KHSDĐ2015 (03.10.2014)" xfId="2"/>
    <cellStyle name="Normal_Bieu mau (CV )" xfId="1418"/>
    <cellStyle name="Normal_Bieu MyHai2" xfId="1417"/>
    <cellStyle name="Normal_Bieu XDCB 2008 huyen Me Linh 25.12.2007 (sau khi hop HDND) lan 2" xfId="1419"/>
    <cellStyle name="Normal_BieuKHXDCB2009(sua theo yeu cau U6 ngay 25-11) PHONH DO THI" xfId="9"/>
    <cellStyle name="Normal_BieuKHXDCB2009(sua theo yeu cau U6 ngay 25-11) PHONH DO THI 2" xfId="1405"/>
    <cellStyle name="Normal_copy" xfId="106"/>
    <cellStyle name="Normal_Copy of SĐ 29.9.2014" xfId="117"/>
    <cellStyle name="Normal_Danh muc cong trinh BTL-27-11-2014" xfId="3"/>
    <cellStyle name="Normal_Danh mục năm 2018(25.9)" xfId="136"/>
    <cellStyle name="Normal_KH2000_666" xfId="35"/>
    <cellStyle name="Normal_KH2000_666_TONG HOP KH2012 2" xfId="1399"/>
    <cellStyle name="Normal_KHSDD2020" xfId="1420"/>
    <cellStyle name="Normal_mau bieu dt" xfId="129"/>
    <cellStyle name="Normal_ODA 29-11 (sua 09-12)" xfId="1402"/>
    <cellStyle name="Normal_Phường Sơn Lộc" xfId="108"/>
    <cellStyle name="Normal_Rà soát 2020 - đăng ký 2021" xfId="1401"/>
    <cellStyle name="Normal_Sheet1" xfId="33"/>
    <cellStyle name="Normal_Sheet1 2" xfId="134"/>
    <cellStyle name="Normal_Sheet1 4" xfId="135"/>
    <cellStyle name="Normal_Sheet1_bang tong hop kh sdd-gui so-mau moi T12" xfId="133"/>
    <cellStyle name="Normal_Sheet1_Sheet2" xfId="127"/>
    <cellStyle name="Normal_Sheet2" xfId="36"/>
    <cellStyle name="Normal_THDA 2014" xfId="139"/>
    <cellStyle name="Normal_Tong Hop BAO CAO du an 2" xfId="125"/>
    <cellStyle name="Normal_Trinh lai sau ra soat BS KHSDD2017" xfId="137"/>
    <cellStyle name="Normal_TRUNG HUNG -3.3" xfId="118"/>
    <cellStyle name="Note 2" xfId="1253"/>
    <cellStyle name="Note 3" xfId="1254"/>
    <cellStyle name="Note 4" xfId="1255"/>
    <cellStyle name="Note 5" xfId="1256"/>
    <cellStyle name="Ô Được nối kết" xfId="1257"/>
    <cellStyle name="Œ…‹æØ‚è [0.00]_laroux" xfId="1258"/>
    <cellStyle name="Œ…‹æØ‚è_laroux" xfId="1259"/>
    <cellStyle name="oft Excel]_x000d__x000a_Comment=The open=/f lines load custom functions into the Paste Function list._x000d__x000a_Maximized=2_x000d__x000a_Basics=1_x000d__x000a_A" xfId="1260"/>
    <cellStyle name="oft Excel]_x000d__x000a_Comment=The open=/f lines load custom functions into the Paste Function list._x000d__x000a_Maximized=3_x000d__x000a_Basics=1_x000d__x000a_A" xfId="1261"/>
    <cellStyle name="oft Excel]_x000d__x000a_Comment=The open=/f lines load custom functions into the Paste Function list._x000d__x000a_Maximized=3_x000d__x000a_Basics=1_x000d__x000a_A 2" xfId="1262"/>
    <cellStyle name="omma [0]_Mktg Prog" xfId="1263"/>
    <cellStyle name="ormal_Sheet1_1" xfId="1264"/>
    <cellStyle name="Output 2" xfId="1265"/>
    <cellStyle name="Output 3" xfId="1266"/>
    <cellStyle name="Percent [2]" xfId="1267"/>
    <cellStyle name="RowLevel_0" xfId="1268"/>
    <cellStyle name="s]_x000d__x000a_spooler=yes_x000d__x000a_load=_x000d__x000a_Beep=yes_x000d__x000a_NullPort=None_x000d__x000a_BorderWidth=3_x000d__x000a_CursorBlinkRate=1200_x000d__x000a_DoubleClickSpeed=452_x000d__x000a_Programs=co" xfId="1269"/>
    <cellStyle name="s]_x000d__x000a_spooler=yes_x000d__x000a_load=_x000d__x000a_Beep=yes_x000d__x000a_NullPort=None_x000d__x000a_BorderWidth=3_x000d__x000a_CursorBlinkRate=1200_x000d__x000a_DoubleClickSpeed=452_x000d__x000a_Programs=co 2" xfId="1270"/>
    <cellStyle name="Siêu n?i kê?t_ÿÿÿÿÿ" xfId="1271"/>
    <cellStyle name="Siêu nối kết_Book1" xfId="1272"/>
    <cellStyle name="Style 1" xfId="128"/>
    <cellStyle name="Style 1 2" xfId="1273"/>
    <cellStyle name="style_1" xfId="1274"/>
    <cellStyle name="subhead" xfId="1275"/>
    <cellStyle name="T" xfId="1276"/>
    <cellStyle name="T_04KH" xfId="1277"/>
    <cellStyle name="T_04KH_CC 2015" xfId="1278"/>
    <cellStyle name="T_05QH_CC 2010" xfId="1279"/>
    <cellStyle name="T_10BDpnn" xfId="1280"/>
    <cellStyle name="T_10KH " xfId="1281"/>
    <cellStyle name="T_12Bieu_KEHOACH" xfId="1282"/>
    <cellStyle name="T_12KH" xfId="1283"/>
    <cellStyle name="T_13KH" xfId="1284"/>
    <cellStyle name="T_14KH" xfId="1285"/>
    <cellStyle name="T_BD00-05" xfId="1286"/>
    <cellStyle name="T_bieu" xfId="1287"/>
    <cellStyle name="T_Bieu QH" xfId="1288"/>
    <cellStyle name="T_Bieu TH BTBo" xfId="1289"/>
    <cellStyle name="T_BieuQH Tay Nguyen " xfId="1290"/>
    <cellStyle name="T_BieuQH Tay Nguyen (co DakNong)" xfId="1291"/>
    <cellStyle name="T_BieuQH TDMN" xfId="1292"/>
    <cellStyle name="T_BieuTayNguyen" xfId="1293"/>
    <cellStyle name="T_Book1" xfId="1294"/>
    <cellStyle name="T_Book1_1" xfId="1295"/>
    <cellStyle name="T_Book1_1_Book1" xfId="1296"/>
    <cellStyle name="T_Book1_2" xfId="1297"/>
    <cellStyle name="T_Book1_Book1" xfId="1298"/>
    <cellStyle name="T_Book1_Book1_1" xfId="1299"/>
    <cellStyle name="T_Canuoc 20.3.06" xfId="1300"/>
    <cellStyle name="T_Canuoc an lua20.3.06" xfId="1301"/>
    <cellStyle name="T_Cao Quang" xfId="1302"/>
    <cellStyle name="T_CC cac tinh DBBB 5-6-06" xfId="1303"/>
    <cellStyle name="T_CC-21-03-06 IN" xfId="1304"/>
    <cellStyle name="T_Chau Hoa" xfId="1305"/>
    <cellStyle name="T_Chuchuyen2010" xfId="1306"/>
    <cellStyle name="T_CN TT DT LUONG T5" xfId="1307"/>
    <cellStyle name="T_dat dothi cn" xfId="1308"/>
    <cellStyle name="T_dat nong thon cn" xfId="1309"/>
    <cellStyle name="T_DBBB" xfId="1310"/>
    <cellStyle name="T_DBBB10-3" xfId="1311"/>
    <cellStyle name="T_DBSCL nop" xfId="1312"/>
    <cellStyle name="T_DMCT_CacTinh_BTB4-06" xfId="1313"/>
    <cellStyle name="T_Dong Hoa" xfId="1314"/>
    <cellStyle name="T_DongNambo" xfId="1315"/>
    <cellStyle name="T_Duc Hoa" xfId="1316"/>
    <cellStyle name="T_g?i ??a ph??ng in 2.3.06" xfId="1317"/>
    <cellStyle name="T_gủi địa phương in 2.3.06" xfId="1318"/>
    <cellStyle name="T_Huong Hoa" xfId="1319"/>
    <cellStyle name="T_Kim Hoa" xfId="1320"/>
    <cellStyle name="T_Lam Hoa" xfId="1321"/>
    <cellStyle name="T_Luong MNTD" xfId="1322"/>
    <cellStyle name="T_Lương t4,5" xfId="1323"/>
    <cellStyle name="T_nn " xfId="1324"/>
    <cellStyle name="T_SO KE TOAN 2005 + Chi tiet" xfId="1325"/>
    <cellStyle name="T_sosanh gui tinh 21-2cuc" xfId="1326"/>
    <cellStyle name="T_SosanhQH" xfId="1327"/>
    <cellStyle name="T_tong cn" xfId="1328"/>
    <cellStyle name="T_VungTDMN(02-03)" xfId="1329"/>
    <cellStyle name="tde" xfId="1330"/>
    <cellStyle name="th" xfId="1331"/>
    <cellStyle name="þ_x001d_ð·_x000c_æþ'_x000d_ßþU_x0001_Ø_x0005_ü_x0014__x0007__x0001__x0001_" xfId="1332"/>
    <cellStyle name="þ_x001d_ðÇ%Uý—&amp;Hý9_x0008_Ÿ s_x000a__x0007__x0001__x0001_" xfId="1333"/>
    <cellStyle name="Tiêu đề" xfId="1334"/>
    <cellStyle name="Tính toán" xfId="1335"/>
    <cellStyle name="Title 2" xfId="1336"/>
    <cellStyle name="Title 3" xfId="1337"/>
    <cellStyle name="Tổng" xfId="1338"/>
    <cellStyle name="Tốt" xfId="1339"/>
    <cellStyle name="Total 2" xfId="1340"/>
    <cellStyle name="Total 3" xfId="1341"/>
    <cellStyle name="Total 4" xfId="1342"/>
    <cellStyle name="Total 5" xfId="1343"/>
    <cellStyle name="Total 6" xfId="1344"/>
    <cellStyle name="Total 7" xfId="1345"/>
    <cellStyle name="Total 8" xfId="1346"/>
    <cellStyle name="Total 9" xfId="1347"/>
    <cellStyle name="Trung tính" xfId="1348"/>
    <cellStyle name="Văn bản Cảnh báo" xfId="1349"/>
    <cellStyle name="Văn bản Giải thích" xfId="1350"/>
    <cellStyle name="VANG1" xfId="1351"/>
    <cellStyle name="viet" xfId="1352"/>
    <cellStyle name="viet2" xfId="1353"/>
    <cellStyle name="vnhead1" xfId="1354"/>
    <cellStyle name="vnhead3" xfId="1355"/>
    <cellStyle name="vntxt1" xfId="1356"/>
    <cellStyle name="vntxt1 2" xfId="1357"/>
    <cellStyle name="vntxt2" xfId="1358"/>
    <cellStyle name="Währung [0]_UXO VII" xfId="1359"/>
    <cellStyle name="Währung_UXO VII" xfId="1360"/>
    <cellStyle name="Warning Text 2" xfId="1361"/>
    <cellStyle name="Warning Text 3" xfId="1362"/>
    <cellStyle name="Xấu" xfId="1363"/>
    <cellStyle name="xuan" xfId="1364"/>
    <cellStyle name=" [0.00]_ Att. 1- Cover" xfId="1365"/>
    <cellStyle name="_ Att. 1- Cover" xfId="1366"/>
    <cellStyle name="?_ Att. 1- Cover" xfId="1367"/>
    <cellStyle name="똿뗦먛귟 [0.00]_PRODUCT DETAIL Q1" xfId="1368"/>
    <cellStyle name="똿뗦먛귟_PRODUCT DETAIL Q1" xfId="1369"/>
    <cellStyle name="믅됞 [0.00]_PRODUCT DETAIL Q1" xfId="1370"/>
    <cellStyle name="믅됞_PRODUCT DETAIL Q1" xfId="1371"/>
    <cellStyle name="백분율_95" xfId="1372"/>
    <cellStyle name="뷭?_BOOKSHIP" xfId="1373"/>
    <cellStyle name="콤마 [0]_ 비목별 월별기술 " xfId="1374"/>
    <cellStyle name="콤마_ 비목별 월별기술 " xfId="1375"/>
    <cellStyle name="통화 [0]_1202" xfId="1376"/>
    <cellStyle name="통화_1202" xfId="1377"/>
    <cellStyle name="표준_(정보부문)월별인원계획" xfId="1378"/>
    <cellStyle name="一般_00Q3902REV.1" xfId="1379"/>
    <cellStyle name="千分位[0]_00Q3902REV.1" xfId="1380"/>
    <cellStyle name="千分位_00Q3902REV.1" xfId="1381"/>
    <cellStyle name="貨幣 [0]_00Q3902REV.1" xfId="1382"/>
    <cellStyle name="貨幣[0]_BRE" xfId="1383"/>
    <cellStyle name="貨幣_00Q3902REV.1" xfId="1384"/>
  </cellStyles>
  <dxfs count="84">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598</xdr:row>
      <xdr:rowOff>0</xdr:rowOff>
    </xdr:from>
    <xdr:to>
      <xdr:col>3</xdr:col>
      <xdr:colOff>485775</xdr:colOff>
      <xdr:row>603</xdr:row>
      <xdr:rowOff>472035</xdr:rowOff>
    </xdr:to>
    <xdr:sp macro="" textlink="">
      <xdr:nvSpPr>
        <xdr:cNvPr id="24"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2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2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2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28"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2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3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3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3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3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3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35"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3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3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3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3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4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41"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4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4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4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45"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4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4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4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4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5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5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5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5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5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5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5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5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58"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5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60"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6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6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6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6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6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6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6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6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6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7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7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7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7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7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75"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7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77"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7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7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8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8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8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8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8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8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8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8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8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8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90"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9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9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9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94"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9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9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9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9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9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100"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10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10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10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10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10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10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598</xdr:row>
      <xdr:rowOff>0</xdr:rowOff>
    </xdr:from>
    <xdr:to>
      <xdr:col>3</xdr:col>
      <xdr:colOff>485775</xdr:colOff>
      <xdr:row>603</xdr:row>
      <xdr:rowOff>472035</xdr:rowOff>
    </xdr:to>
    <xdr:sp macro="" textlink="">
      <xdr:nvSpPr>
        <xdr:cNvPr id="107"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325</xdr:row>
      <xdr:rowOff>0</xdr:rowOff>
    </xdr:from>
    <xdr:to>
      <xdr:col>3</xdr:col>
      <xdr:colOff>485775</xdr:colOff>
      <xdr:row>327</xdr:row>
      <xdr:rowOff>289152</xdr:rowOff>
    </xdr:to>
    <xdr:sp macro="" textlink="">
      <xdr:nvSpPr>
        <xdr:cNvPr id="108" name="Text Box 13"/>
        <xdr:cNvSpPr txBox="1">
          <a:spLocks noChangeArrowheads="1"/>
        </xdr:cNvSpPr>
      </xdr:nvSpPr>
      <xdr:spPr bwMode="auto">
        <a:xfrm>
          <a:off x="762000" y="57435750"/>
          <a:ext cx="0" cy="165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325</xdr:row>
      <xdr:rowOff>0</xdr:rowOff>
    </xdr:from>
    <xdr:to>
      <xdr:col>6</xdr:col>
      <xdr:colOff>657225</xdr:colOff>
      <xdr:row>325</xdr:row>
      <xdr:rowOff>394607</xdr:rowOff>
    </xdr:to>
    <xdr:sp macro="" textlink="">
      <xdr:nvSpPr>
        <xdr:cNvPr id="109" name="Text Box 272"/>
        <xdr:cNvSpPr txBox="1">
          <a:spLocks noChangeArrowheads="1"/>
        </xdr:cNvSpPr>
      </xdr:nvSpPr>
      <xdr:spPr bwMode="auto">
        <a:xfrm>
          <a:off x="4743450" y="57435750"/>
          <a:ext cx="0" cy="1013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325</xdr:row>
      <xdr:rowOff>0</xdr:rowOff>
    </xdr:from>
    <xdr:to>
      <xdr:col>3</xdr:col>
      <xdr:colOff>485775</xdr:colOff>
      <xdr:row>327</xdr:row>
      <xdr:rowOff>289152</xdr:rowOff>
    </xdr:to>
    <xdr:sp macro="" textlink="">
      <xdr:nvSpPr>
        <xdr:cNvPr id="110" name="Text Box 13"/>
        <xdr:cNvSpPr txBox="1">
          <a:spLocks noChangeArrowheads="1"/>
        </xdr:cNvSpPr>
      </xdr:nvSpPr>
      <xdr:spPr bwMode="auto">
        <a:xfrm>
          <a:off x="809625" y="160820100"/>
          <a:ext cx="0" cy="1693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325</xdr:row>
      <xdr:rowOff>0</xdr:rowOff>
    </xdr:from>
    <xdr:to>
      <xdr:col>6</xdr:col>
      <xdr:colOff>657225</xdr:colOff>
      <xdr:row>325</xdr:row>
      <xdr:rowOff>394607</xdr:rowOff>
    </xdr:to>
    <xdr:sp macro="" textlink="">
      <xdr:nvSpPr>
        <xdr:cNvPr id="111" name="Text Box 272"/>
        <xdr:cNvSpPr txBox="1">
          <a:spLocks noChangeArrowheads="1"/>
        </xdr:cNvSpPr>
      </xdr:nvSpPr>
      <xdr:spPr bwMode="auto">
        <a:xfrm>
          <a:off x="4676775" y="16082010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411</xdr:row>
      <xdr:rowOff>0</xdr:rowOff>
    </xdr:from>
    <xdr:to>
      <xdr:col>3</xdr:col>
      <xdr:colOff>495300</xdr:colOff>
      <xdr:row>412</xdr:row>
      <xdr:rowOff>163288</xdr:rowOff>
    </xdr:to>
    <xdr:sp macro="" textlink="">
      <xdr:nvSpPr>
        <xdr:cNvPr id="112" name="Text Box 13"/>
        <xdr:cNvSpPr txBox="1">
          <a:spLocks noChangeArrowheads="1"/>
        </xdr:cNvSpPr>
      </xdr:nvSpPr>
      <xdr:spPr bwMode="auto">
        <a:xfrm>
          <a:off x="1104900" y="3000375"/>
          <a:ext cx="1238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411</xdr:row>
      <xdr:rowOff>0</xdr:rowOff>
    </xdr:from>
    <xdr:to>
      <xdr:col>3</xdr:col>
      <xdr:colOff>495300</xdr:colOff>
      <xdr:row>412</xdr:row>
      <xdr:rowOff>163288</xdr:rowOff>
    </xdr:to>
    <xdr:sp macro="" textlink="">
      <xdr:nvSpPr>
        <xdr:cNvPr id="114" name="Text Box 13"/>
        <xdr:cNvSpPr txBox="1">
          <a:spLocks noChangeArrowheads="1"/>
        </xdr:cNvSpPr>
      </xdr:nvSpPr>
      <xdr:spPr bwMode="auto">
        <a:xfrm>
          <a:off x="1104900" y="3000375"/>
          <a:ext cx="1238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411</xdr:row>
      <xdr:rowOff>0</xdr:rowOff>
    </xdr:from>
    <xdr:to>
      <xdr:col>3</xdr:col>
      <xdr:colOff>495300</xdr:colOff>
      <xdr:row>412</xdr:row>
      <xdr:rowOff>163288</xdr:rowOff>
    </xdr:to>
    <xdr:sp macro="" textlink="">
      <xdr:nvSpPr>
        <xdr:cNvPr id="115" name="Text Box 13"/>
        <xdr:cNvSpPr txBox="1">
          <a:spLocks noChangeArrowheads="1"/>
        </xdr:cNvSpPr>
      </xdr:nvSpPr>
      <xdr:spPr bwMode="auto">
        <a:xfrm>
          <a:off x="1104900" y="3000375"/>
          <a:ext cx="1238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411</xdr:row>
      <xdr:rowOff>0</xdr:rowOff>
    </xdr:from>
    <xdr:to>
      <xdr:col>3</xdr:col>
      <xdr:colOff>495300</xdr:colOff>
      <xdr:row>412</xdr:row>
      <xdr:rowOff>163288</xdr:rowOff>
    </xdr:to>
    <xdr:sp macro="" textlink="">
      <xdr:nvSpPr>
        <xdr:cNvPr id="116" name="Text Box 13"/>
        <xdr:cNvSpPr txBox="1">
          <a:spLocks noChangeArrowheads="1"/>
        </xdr:cNvSpPr>
      </xdr:nvSpPr>
      <xdr:spPr bwMode="auto">
        <a:xfrm>
          <a:off x="1104900" y="3000375"/>
          <a:ext cx="1238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411</xdr:row>
      <xdr:rowOff>0</xdr:rowOff>
    </xdr:from>
    <xdr:to>
      <xdr:col>7</xdr:col>
      <xdr:colOff>6929</xdr:colOff>
      <xdr:row>412</xdr:row>
      <xdr:rowOff>160228</xdr:rowOff>
    </xdr:to>
    <xdr:sp macro="" textlink="">
      <xdr:nvSpPr>
        <xdr:cNvPr id="117" name="Text Box 272"/>
        <xdr:cNvSpPr txBox="1">
          <a:spLocks noChangeArrowheads="1"/>
        </xdr:cNvSpPr>
      </xdr:nvSpPr>
      <xdr:spPr bwMode="auto">
        <a:xfrm>
          <a:off x="5038725" y="3000375"/>
          <a:ext cx="6928" cy="120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18"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19"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20"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21"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2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23"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24"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25"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2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27"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28"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2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30"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31"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3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33"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34"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35"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36"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37"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38"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3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40"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41"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4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43"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44"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45"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4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47"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48"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4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50"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51"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5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53"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54"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55"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5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57"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58"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5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60"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61"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6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63"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64"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65"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6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67"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68"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6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70"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71"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72"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73"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74"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75"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7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77"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78"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7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80"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81"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8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83"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84"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85"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8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87"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88"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89"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90"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91"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9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93"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94"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95"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9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97"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98"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19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200"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201"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649</xdr:row>
      <xdr:rowOff>0</xdr:rowOff>
    </xdr:from>
    <xdr:to>
      <xdr:col>3</xdr:col>
      <xdr:colOff>485775</xdr:colOff>
      <xdr:row>649</xdr:row>
      <xdr:rowOff>703089</xdr:rowOff>
    </xdr:to>
    <xdr:sp macro="" textlink="">
      <xdr:nvSpPr>
        <xdr:cNvPr id="202"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343</xdr:row>
      <xdr:rowOff>0</xdr:rowOff>
    </xdr:from>
    <xdr:to>
      <xdr:col>3</xdr:col>
      <xdr:colOff>485775</xdr:colOff>
      <xdr:row>343</xdr:row>
      <xdr:rowOff>595311</xdr:rowOff>
    </xdr:to>
    <xdr:sp macro="" textlink="">
      <xdr:nvSpPr>
        <xdr:cNvPr id="203" name="Text Box 13">
          <a:extLst>
            <a:ext uri="{FF2B5EF4-FFF2-40B4-BE49-F238E27FC236}">
              <a16:creationId xmlns="" xmlns:a16="http://schemas.microsoft.com/office/drawing/2014/main" id="{00000000-0008-0000-0000-00006C000000}"/>
            </a:ext>
          </a:extLst>
        </xdr:cNvPr>
        <xdr:cNvSpPr txBox="1">
          <a:spLocks noChangeArrowheads="1"/>
        </xdr:cNvSpPr>
      </xdr:nvSpPr>
      <xdr:spPr bwMode="auto">
        <a:xfrm>
          <a:off x="1095375" y="44519850"/>
          <a:ext cx="0" cy="916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343</xdr:row>
      <xdr:rowOff>0</xdr:rowOff>
    </xdr:from>
    <xdr:to>
      <xdr:col>7</xdr:col>
      <xdr:colOff>1</xdr:colOff>
      <xdr:row>343</xdr:row>
      <xdr:rowOff>190499</xdr:rowOff>
    </xdr:to>
    <xdr:sp macro="" textlink="">
      <xdr:nvSpPr>
        <xdr:cNvPr id="204" name="Text Box 272">
          <a:extLst>
            <a:ext uri="{FF2B5EF4-FFF2-40B4-BE49-F238E27FC236}">
              <a16:creationId xmlns="" xmlns:a16="http://schemas.microsoft.com/office/drawing/2014/main" id="{00000000-0008-0000-0000-00006D000000}"/>
            </a:ext>
          </a:extLst>
        </xdr:cNvPr>
        <xdr:cNvSpPr txBox="1">
          <a:spLocks noChangeArrowheads="1"/>
        </xdr:cNvSpPr>
      </xdr:nvSpPr>
      <xdr:spPr bwMode="auto">
        <a:xfrm>
          <a:off x="6096000" y="44519850"/>
          <a:ext cx="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343</xdr:row>
      <xdr:rowOff>0</xdr:rowOff>
    </xdr:from>
    <xdr:to>
      <xdr:col>3</xdr:col>
      <xdr:colOff>485775</xdr:colOff>
      <xdr:row>343</xdr:row>
      <xdr:rowOff>595311</xdr:rowOff>
    </xdr:to>
    <xdr:sp macro="" textlink="">
      <xdr:nvSpPr>
        <xdr:cNvPr id="205" name="Text Box 13">
          <a:extLst>
            <a:ext uri="{FF2B5EF4-FFF2-40B4-BE49-F238E27FC236}">
              <a16:creationId xmlns="" xmlns:a16="http://schemas.microsoft.com/office/drawing/2014/main" id="{00000000-0008-0000-0000-00006E000000}"/>
            </a:ext>
          </a:extLst>
        </xdr:cNvPr>
        <xdr:cNvSpPr txBox="1">
          <a:spLocks noChangeArrowheads="1"/>
        </xdr:cNvSpPr>
      </xdr:nvSpPr>
      <xdr:spPr bwMode="auto">
        <a:xfrm>
          <a:off x="1095375" y="44519850"/>
          <a:ext cx="0" cy="916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343</xdr:row>
      <xdr:rowOff>0</xdr:rowOff>
    </xdr:from>
    <xdr:to>
      <xdr:col>7</xdr:col>
      <xdr:colOff>1</xdr:colOff>
      <xdr:row>343</xdr:row>
      <xdr:rowOff>190499</xdr:rowOff>
    </xdr:to>
    <xdr:sp macro="" textlink="">
      <xdr:nvSpPr>
        <xdr:cNvPr id="206" name="Text Box 272">
          <a:extLst>
            <a:ext uri="{FF2B5EF4-FFF2-40B4-BE49-F238E27FC236}">
              <a16:creationId xmlns="" xmlns:a16="http://schemas.microsoft.com/office/drawing/2014/main" id="{00000000-0008-0000-0000-00006F000000}"/>
            </a:ext>
          </a:extLst>
        </xdr:cNvPr>
        <xdr:cNvSpPr txBox="1">
          <a:spLocks noChangeArrowheads="1"/>
        </xdr:cNvSpPr>
      </xdr:nvSpPr>
      <xdr:spPr bwMode="auto">
        <a:xfrm>
          <a:off x="6096000" y="44519850"/>
          <a:ext cx="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343</xdr:row>
      <xdr:rowOff>0</xdr:rowOff>
    </xdr:from>
    <xdr:ext cx="0" cy="404812"/>
    <xdr:sp macro="" textlink="">
      <xdr:nvSpPr>
        <xdr:cNvPr id="207" name="Text Box 272">
          <a:extLst>
            <a:ext uri="{FF2B5EF4-FFF2-40B4-BE49-F238E27FC236}">
              <a16:creationId xmlns="" xmlns:a16="http://schemas.microsoft.com/office/drawing/2014/main" id="{1BD6C2D6-0CA1-48EA-B347-094636ADB0B6}"/>
            </a:ext>
          </a:extLst>
        </xdr:cNvPr>
        <xdr:cNvSpPr txBox="1">
          <a:spLocks noChangeArrowheads="1"/>
        </xdr:cNvSpPr>
      </xdr:nvSpPr>
      <xdr:spPr bwMode="auto">
        <a:xfrm>
          <a:off x="6096000" y="445198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343</xdr:row>
      <xdr:rowOff>0</xdr:rowOff>
    </xdr:from>
    <xdr:ext cx="0" cy="404812"/>
    <xdr:sp macro="" textlink="">
      <xdr:nvSpPr>
        <xdr:cNvPr id="208" name="Text Box 272">
          <a:extLst>
            <a:ext uri="{FF2B5EF4-FFF2-40B4-BE49-F238E27FC236}">
              <a16:creationId xmlns="" xmlns:a16="http://schemas.microsoft.com/office/drawing/2014/main" id="{9B76929F-1E25-4990-8E5E-4BF0F5B4A547}"/>
            </a:ext>
          </a:extLst>
        </xdr:cNvPr>
        <xdr:cNvSpPr txBox="1">
          <a:spLocks noChangeArrowheads="1"/>
        </xdr:cNvSpPr>
      </xdr:nvSpPr>
      <xdr:spPr bwMode="auto">
        <a:xfrm>
          <a:off x="6096000" y="445198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657225</xdr:colOff>
      <xdr:row>324</xdr:row>
      <xdr:rowOff>0</xdr:rowOff>
    </xdr:from>
    <xdr:to>
      <xdr:col>6</xdr:col>
      <xdr:colOff>657225</xdr:colOff>
      <xdr:row>325</xdr:row>
      <xdr:rowOff>200704</xdr:rowOff>
    </xdr:to>
    <xdr:sp macro="" textlink="">
      <xdr:nvSpPr>
        <xdr:cNvPr id="210" name="Text Box 272"/>
        <xdr:cNvSpPr txBox="1">
          <a:spLocks noChangeArrowheads="1"/>
        </xdr:cNvSpPr>
      </xdr:nvSpPr>
      <xdr:spPr bwMode="auto">
        <a:xfrm>
          <a:off x="4676775" y="130016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324</xdr:row>
      <xdr:rowOff>0</xdr:rowOff>
    </xdr:from>
    <xdr:to>
      <xdr:col>6</xdr:col>
      <xdr:colOff>657225</xdr:colOff>
      <xdr:row>325</xdr:row>
      <xdr:rowOff>200704</xdr:rowOff>
    </xdr:to>
    <xdr:sp macro="" textlink="">
      <xdr:nvSpPr>
        <xdr:cNvPr id="211" name="Text Box 272"/>
        <xdr:cNvSpPr txBox="1">
          <a:spLocks noChangeArrowheads="1"/>
        </xdr:cNvSpPr>
      </xdr:nvSpPr>
      <xdr:spPr bwMode="auto">
        <a:xfrm>
          <a:off x="4676775" y="130016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343</xdr:row>
      <xdr:rowOff>0</xdr:rowOff>
    </xdr:from>
    <xdr:to>
      <xdr:col>3</xdr:col>
      <xdr:colOff>485775</xdr:colOff>
      <xdr:row>347</xdr:row>
      <xdr:rowOff>469083</xdr:rowOff>
    </xdr:to>
    <xdr:sp macro="" textlink="">
      <xdr:nvSpPr>
        <xdr:cNvPr id="212" name="Text Box 13"/>
        <xdr:cNvSpPr txBox="1">
          <a:spLocks noChangeArrowheads="1"/>
        </xdr:cNvSpPr>
      </xdr:nvSpPr>
      <xdr:spPr bwMode="auto">
        <a:xfrm>
          <a:off x="809625" y="4152900"/>
          <a:ext cx="0" cy="894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343</xdr:row>
      <xdr:rowOff>0</xdr:rowOff>
    </xdr:from>
    <xdr:to>
      <xdr:col>6</xdr:col>
      <xdr:colOff>657225</xdr:colOff>
      <xdr:row>345</xdr:row>
      <xdr:rowOff>97520</xdr:rowOff>
    </xdr:to>
    <xdr:sp macro="" textlink="">
      <xdr:nvSpPr>
        <xdr:cNvPr id="213" name="Text Box 272"/>
        <xdr:cNvSpPr txBox="1">
          <a:spLocks noChangeArrowheads="1"/>
        </xdr:cNvSpPr>
      </xdr:nvSpPr>
      <xdr:spPr bwMode="auto">
        <a:xfrm>
          <a:off x="4676775" y="415290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343</xdr:row>
      <xdr:rowOff>0</xdr:rowOff>
    </xdr:from>
    <xdr:to>
      <xdr:col>6</xdr:col>
      <xdr:colOff>657225</xdr:colOff>
      <xdr:row>345</xdr:row>
      <xdr:rowOff>97520</xdr:rowOff>
    </xdr:to>
    <xdr:sp macro="" textlink="">
      <xdr:nvSpPr>
        <xdr:cNvPr id="214" name="Text Box 272"/>
        <xdr:cNvSpPr txBox="1">
          <a:spLocks noChangeArrowheads="1"/>
        </xdr:cNvSpPr>
      </xdr:nvSpPr>
      <xdr:spPr bwMode="auto">
        <a:xfrm>
          <a:off x="4676775" y="415290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343</xdr:row>
      <xdr:rowOff>0</xdr:rowOff>
    </xdr:from>
    <xdr:to>
      <xdr:col>3</xdr:col>
      <xdr:colOff>485775</xdr:colOff>
      <xdr:row>347</xdr:row>
      <xdr:rowOff>461940</xdr:rowOff>
    </xdr:to>
    <xdr:sp macro="" textlink="">
      <xdr:nvSpPr>
        <xdr:cNvPr id="215" name="Text Box 13"/>
        <xdr:cNvSpPr txBox="1">
          <a:spLocks noChangeArrowheads="1"/>
        </xdr:cNvSpPr>
      </xdr:nvSpPr>
      <xdr:spPr bwMode="auto">
        <a:xfrm>
          <a:off x="809625" y="4152900"/>
          <a:ext cx="0" cy="894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343</xdr:row>
      <xdr:rowOff>0</xdr:rowOff>
    </xdr:from>
    <xdr:ext cx="0" cy="404812"/>
    <xdr:sp macro="" textlink="">
      <xdr:nvSpPr>
        <xdr:cNvPr id="216" name="Text Box 272">
          <a:extLst>
            <a:ext uri="{FF2B5EF4-FFF2-40B4-BE49-F238E27FC236}">
              <a16:creationId xmlns="" xmlns:a16="http://schemas.microsoft.com/office/drawing/2014/main" id="{1BD6C2D6-0CA1-48EA-B347-094636ADB0B6}"/>
            </a:ext>
          </a:extLst>
        </xdr:cNvPr>
        <xdr:cNvSpPr txBox="1">
          <a:spLocks noChangeArrowheads="1"/>
        </xdr:cNvSpPr>
      </xdr:nvSpPr>
      <xdr:spPr bwMode="auto">
        <a:xfrm>
          <a:off x="4676775" y="4924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343</xdr:row>
      <xdr:rowOff>0</xdr:rowOff>
    </xdr:from>
    <xdr:ext cx="0" cy="404812"/>
    <xdr:sp macro="" textlink="">
      <xdr:nvSpPr>
        <xdr:cNvPr id="217" name="Text Box 272">
          <a:extLst>
            <a:ext uri="{FF2B5EF4-FFF2-40B4-BE49-F238E27FC236}">
              <a16:creationId xmlns="" xmlns:a16="http://schemas.microsoft.com/office/drawing/2014/main" id="{9B76929F-1E25-4990-8E5E-4BF0F5B4A547}"/>
            </a:ext>
          </a:extLst>
        </xdr:cNvPr>
        <xdr:cNvSpPr txBox="1">
          <a:spLocks noChangeArrowheads="1"/>
        </xdr:cNvSpPr>
      </xdr:nvSpPr>
      <xdr:spPr bwMode="auto">
        <a:xfrm>
          <a:off x="4676775" y="4924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657225</xdr:colOff>
      <xdr:row>418</xdr:row>
      <xdr:rowOff>0</xdr:rowOff>
    </xdr:from>
    <xdr:to>
      <xdr:col>6</xdr:col>
      <xdr:colOff>657225</xdr:colOff>
      <xdr:row>418</xdr:row>
      <xdr:rowOff>698182</xdr:rowOff>
    </xdr:to>
    <xdr:sp macro="" textlink="">
      <xdr:nvSpPr>
        <xdr:cNvPr id="219" name="Text Box 272"/>
        <xdr:cNvSpPr txBox="1">
          <a:spLocks noChangeArrowheads="1"/>
        </xdr:cNvSpPr>
      </xdr:nvSpPr>
      <xdr:spPr bwMode="auto">
        <a:xfrm>
          <a:off x="4676775" y="6829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418</xdr:row>
      <xdr:rowOff>0</xdr:rowOff>
    </xdr:from>
    <xdr:to>
      <xdr:col>3</xdr:col>
      <xdr:colOff>495300</xdr:colOff>
      <xdr:row>418</xdr:row>
      <xdr:rowOff>997403</xdr:rowOff>
    </xdr:to>
    <xdr:sp macro="" textlink="">
      <xdr:nvSpPr>
        <xdr:cNvPr id="221" name="Text Box 13"/>
        <xdr:cNvSpPr txBox="1">
          <a:spLocks noChangeArrowheads="1"/>
        </xdr:cNvSpPr>
      </xdr:nvSpPr>
      <xdr:spPr bwMode="auto">
        <a:xfrm>
          <a:off x="819150" y="682942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418</xdr:row>
      <xdr:rowOff>0</xdr:rowOff>
    </xdr:from>
    <xdr:to>
      <xdr:col>3</xdr:col>
      <xdr:colOff>495300</xdr:colOff>
      <xdr:row>418</xdr:row>
      <xdr:rowOff>997403</xdr:rowOff>
    </xdr:to>
    <xdr:sp macro="" textlink="">
      <xdr:nvSpPr>
        <xdr:cNvPr id="222" name="Text Box 13"/>
        <xdr:cNvSpPr txBox="1">
          <a:spLocks noChangeArrowheads="1"/>
        </xdr:cNvSpPr>
      </xdr:nvSpPr>
      <xdr:spPr bwMode="auto">
        <a:xfrm>
          <a:off x="819150" y="682942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418</xdr:row>
      <xdr:rowOff>0</xdr:rowOff>
    </xdr:from>
    <xdr:to>
      <xdr:col>3</xdr:col>
      <xdr:colOff>495300</xdr:colOff>
      <xdr:row>418</xdr:row>
      <xdr:rowOff>997403</xdr:rowOff>
    </xdr:to>
    <xdr:sp macro="" textlink="">
      <xdr:nvSpPr>
        <xdr:cNvPr id="223" name="Text Box 13"/>
        <xdr:cNvSpPr txBox="1">
          <a:spLocks noChangeArrowheads="1"/>
        </xdr:cNvSpPr>
      </xdr:nvSpPr>
      <xdr:spPr bwMode="auto">
        <a:xfrm>
          <a:off x="819150" y="682942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418</xdr:row>
      <xdr:rowOff>0</xdr:rowOff>
    </xdr:from>
    <xdr:to>
      <xdr:col>7</xdr:col>
      <xdr:colOff>6929</xdr:colOff>
      <xdr:row>418</xdr:row>
      <xdr:rowOff>997403</xdr:rowOff>
    </xdr:to>
    <xdr:sp macro="" textlink="">
      <xdr:nvSpPr>
        <xdr:cNvPr id="224" name="Text Box 272"/>
        <xdr:cNvSpPr txBox="1">
          <a:spLocks noChangeArrowheads="1"/>
        </xdr:cNvSpPr>
      </xdr:nvSpPr>
      <xdr:spPr bwMode="auto">
        <a:xfrm>
          <a:off x="4676775" y="6829425"/>
          <a:ext cx="64078"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418</xdr:row>
      <xdr:rowOff>0</xdr:rowOff>
    </xdr:from>
    <xdr:to>
      <xdr:col>3</xdr:col>
      <xdr:colOff>485775</xdr:colOff>
      <xdr:row>418</xdr:row>
      <xdr:rowOff>874258</xdr:rowOff>
    </xdr:to>
    <xdr:sp macro="" textlink="">
      <xdr:nvSpPr>
        <xdr:cNvPr id="225" name="Text Box 13">
          <a:extLst>
            <a:ext uri="{FF2B5EF4-FFF2-40B4-BE49-F238E27FC236}">
              <a16:creationId xmlns="" xmlns:a16="http://schemas.microsoft.com/office/drawing/2014/main" id="{00000000-0008-0000-0000-00006C000000}"/>
            </a:ext>
          </a:extLst>
        </xdr:cNvPr>
        <xdr:cNvSpPr txBox="1">
          <a:spLocks noChangeArrowheads="1"/>
        </xdr:cNvSpPr>
      </xdr:nvSpPr>
      <xdr:spPr bwMode="auto">
        <a:xfrm>
          <a:off x="809625" y="6829425"/>
          <a:ext cx="0"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418</xdr:row>
      <xdr:rowOff>0</xdr:rowOff>
    </xdr:from>
    <xdr:to>
      <xdr:col>7</xdr:col>
      <xdr:colOff>1</xdr:colOff>
      <xdr:row>418</xdr:row>
      <xdr:rowOff>503464</xdr:rowOff>
    </xdr:to>
    <xdr:sp macro="" textlink="">
      <xdr:nvSpPr>
        <xdr:cNvPr id="226" name="Text Box 272">
          <a:extLst>
            <a:ext uri="{FF2B5EF4-FFF2-40B4-BE49-F238E27FC236}">
              <a16:creationId xmlns="" xmlns:a16="http://schemas.microsoft.com/office/drawing/2014/main" id="{00000000-0008-0000-0000-00006D000000}"/>
            </a:ext>
          </a:extLst>
        </xdr:cNvPr>
        <xdr:cNvSpPr txBox="1">
          <a:spLocks noChangeArrowheads="1"/>
        </xdr:cNvSpPr>
      </xdr:nvSpPr>
      <xdr:spPr bwMode="auto">
        <a:xfrm>
          <a:off x="4676775" y="6829425"/>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418</xdr:row>
      <xdr:rowOff>0</xdr:rowOff>
    </xdr:from>
    <xdr:to>
      <xdr:col>3</xdr:col>
      <xdr:colOff>485775</xdr:colOff>
      <xdr:row>418</xdr:row>
      <xdr:rowOff>874258</xdr:rowOff>
    </xdr:to>
    <xdr:sp macro="" textlink="">
      <xdr:nvSpPr>
        <xdr:cNvPr id="227" name="Text Box 13">
          <a:extLst>
            <a:ext uri="{FF2B5EF4-FFF2-40B4-BE49-F238E27FC236}">
              <a16:creationId xmlns="" xmlns:a16="http://schemas.microsoft.com/office/drawing/2014/main" id="{00000000-0008-0000-0000-00006E000000}"/>
            </a:ext>
          </a:extLst>
        </xdr:cNvPr>
        <xdr:cNvSpPr txBox="1">
          <a:spLocks noChangeArrowheads="1"/>
        </xdr:cNvSpPr>
      </xdr:nvSpPr>
      <xdr:spPr bwMode="auto">
        <a:xfrm>
          <a:off x="809625" y="6829425"/>
          <a:ext cx="0"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418</xdr:row>
      <xdr:rowOff>0</xdr:rowOff>
    </xdr:from>
    <xdr:to>
      <xdr:col>7</xdr:col>
      <xdr:colOff>1</xdr:colOff>
      <xdr:row>418</xdr:row>
      <xdr:rowOff>503464</xdr:rowOff>
    </xdr:to>
    <xdr:sp macro="" textlink="">
      <xdr:nvSpPr>
        <xdr:cNvPr id="228" name="Text Box 272">
          <a:extLst>
            <a:ext uri="{FF2B5EF4-FFF2-40B4-BE49-F238E27FC236}">
              <a16:creationId xmlns="" xmlns:a16="http://schemas.microsoft.com/office/drawing/2014/main" id="{00000000-0008-0000-0000-00006F000000}"/>
            </a:ext>
          </a:extLst>
        </xdr:cNvPr>
        <xdr:cNvSpPr txBox="1">
          <a:spLocks noChangeArrowheads="1"/>
        </xdr:cNvSpPr>
      </xdr:nvSpPr>
      <xdr:spPr bwMode="auto">
        <a:xfrm>
          <a:off x="4676775" y="6829425"/>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418</xdr:row>
      <xdr:rowOff>0</xdr:rowOff>
    </xdr:from>
    <xdr:ext cx="0" cy="404812"/>
    <xdr:sp macro="" textlink="">
      <xdr:nvSpPr>
        <xdr:cNvPr id="229" name="Text Box 272">
          <a:extLst>
            <a:ext uri="{FF2B5EF4-FFF2-40B4-BE49-F238E27FC236}">
              <a16:creationId xmlns="" xmlns:a16="http://schemas.microsoft.com/office/drawing/2014/main" id="{1BD6C2D6-0CA1-48EA-B347-094636ADB0B6}"/>
            </a:ext>
          </a:extLst>
        </xdr:cNvPr>
        <xdr:cNvSpPr txBox="1">
          <a:spLocks noChangeArrowheads="1"/>
        </xdr:cNvSpPr>
      </xdr:nvSpPr>
      <xdr:spPr bwMode="auto">
        <a:xfrm>
          <a:off x="4676775" y="6829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418</xdr:row>
      <xdr:rowOff>0</xdr:rowOff>
    </xdr:from>
    <xdr:ext cx="0" cy="404812"/>
    <xdr:sp macro="" textlink="">
      <xdr:nvSpPr>
        <xdr:cNvPr id="230" name="Text Box 272">
          <a:extLst>
            <a:ext uri="{FF2B5EF4-FFF2-40B4-BE49-F238E27FC236}">
              <a16:creationId xmlns="" xmlns:a16="http://schemas.microsoft.com/office/drawing/2014/main" id="{9B76929F-1E25-4990-8E5E-4BF0F5B4A547}"/>
            </a:ext>
          </a:extLst>
        </xdr:cNvPr>
        <xdr:cNvSpPr txBox="1">
          <a:spLocks noChangeArrowheads="1"/>
        </xdr:cNvSpPr>
      </xdr:nvSpPr>
      <xdr:spPr bwMode="auto">
        <a:xfrm>
          <a:off x="4676775" y="6829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485775</xdr:colOff>
      <xdr:row>715</xdr:row>
      <xdr:rowOff>0</xdr:rowOff>
    </xdr:from>
    <xdr:to>
      <xdr:col>3</xdr:col>
      <xdr:colOff>485775</xdr:colOff>
      <xdr:row>727</xdr:row>
      <xdr:rowOff>577963</xdr:rowOff>
    </xdr:to>
    <xdr:sp macro="" textlink="">
      <xdr:nvSpPr>
        <xdr:cNvPr id="235"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36"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37"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3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39"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40"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4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42"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43"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4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45"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46"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47"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48"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49"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50"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5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52"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53"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5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55"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56"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57"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5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59"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60"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6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62"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63"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6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65"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66"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67"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6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69"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70"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7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72"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73"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7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75"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76"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77"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7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79"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80"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8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82"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83"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84"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85"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86"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87"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8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89"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90"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9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92"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93"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9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95"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96"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97"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9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299"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300"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301"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302"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303"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30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305"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306"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307"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30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309"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310"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31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312"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313"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727</xdr:row>
      <xdr:rowOff>577963</xdr:rowOff>
    </xdr:to>
    <xdr:sp macro="" textlink="">
      <xdr:nvSpPr>
        <xdr:cNvPr id="314"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15"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16"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17"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18"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1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20"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21"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22"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2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24"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25"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2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27"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28"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2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30"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31"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32"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33"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34"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35"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3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37"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38"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3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40"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41"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42"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4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44"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45"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4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47"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48"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4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50"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51"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52"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5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54"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55"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5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57"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58"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5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60"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61"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62"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6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64"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65"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6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67"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68"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69"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70"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71"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72"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7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74"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75"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7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77"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78"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7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80"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81"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82"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8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84"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85"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86"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87"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88"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8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90"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91"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92"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9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94"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95"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9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97"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98"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725</xdr:row>
      <xdr:rowOff>428058</xdr:rowOff>
    </xdr:to>
    <xdr:sp macro="" textlink="">
      <xdr:nvSpPr>
        <xdr:cNvPr id="399"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00"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01"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02"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03"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0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05"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06"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07"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0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09"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10"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1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12"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13"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1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15"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16"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17"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18"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19"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20"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2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22"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23"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2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25"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26"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27"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2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29"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30"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3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32"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33"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3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35"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36"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37"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3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39"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40"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4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42"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43"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4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45"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46"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47"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4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49"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50"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5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52"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53"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54"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55"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56"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57"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5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59"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60"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6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62"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63"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6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65"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66"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67"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6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69"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70"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71"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72"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73"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7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75"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76"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77"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7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79"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80"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8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82"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83"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715</xdr:row>
      <xdr:rowOff>0</xdr:rowOff>
    </xdr:from>
    <xdr:to>
      <xdr:col>3</xdr:col>
      <xdr:colOff>485775</xdr:colOff>
      <xdr:row>726</xdr:row>
      <xdr:rowOff>581786</xdr:rowOff>
    </xdr:to>
    <xdr:sp macro="" textlink="">
      <xdr:nvSpPr>
        <xdr:cNvPr id="484"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325</xdr:row>
      <xdr:rowOff>0</xdr:rowOff>
    </xdr:from>
    <xdr:ext cx="0" cy="404812"/>
    <xdr:sp macro="" textlink="">
      <xdr:nvSpPr>
        <xdr:cNvPr id="485" name="Text Box 272"/>
        <xdr:cNvSpPr txBox="1">
          <a:spLocks noChangeArrowheads="1"/>
        </xdr:cNvSpPr>
      </xdr:nvSpPr>
      <xdr:spPr bwMode="auto">
        <a:xfrm>
          <a:off x="4698546" y="1951672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325</xdr:row>
      <xdr:rowOff>0</xdr:rowOff>
    </xdr:from>
    <xdr:ext cx="0" cy="404812"/>
    <xdr:sp macro="" textlink="">
      <xdr:nvSpPr>
        <xdr:cNvPr id="486" name="Text Box 272"/>
        <xdr:cNvSpPr txBox="1">
          <a:spLocks noChangeArrowheads="1"/>
        </xdr:cNvSpPr>
      </xdr:nvSpPr>
      <xdr:spPr bwMode="auto">
        <a:xfrm>
          <a:off x="4698546" y="1951672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495300</xdr:colOff>
      <xdr:row>411</xdr:row>
      <xdr:rowOff>0</xdr:rowOff>
    </xdr:from>
    <xdr:ext cx="0" cy="762000"/>
    <xdr:sp macro="" textlink="">
      <xdr:nvSpPr>
        <xdr:cNvPr id="487" name="Text Box 13"/>
        <xdr:cNvSpPr txBox="1">
          <a:spLocks noChangeArrowheads="1"/>
        </xdr:cNvSpPr>
      </xdr:nvSpPr>
      <xdr:spPr bwMode="auto">
        <a:xfrm>
          <a:off x="821871" y="381108857"/>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495300</xdr:colOff>
      <xdr:row>411</xdr:row>
      <xdr:rowOff>0</xdr:rowOff>
    </xdr:from>
    <xdr:ext cx="0" cy="762000"/>
    <xdr:sp macro="" textlink="">
      <xdr:nvSpPr>
        <xdr:cNvPr id="488" name="Text Box 13"/>
        <xdr:cNvSpPr txBox="1">
          <a:spLocks noChangeArrowheads="1"/>
        </xdr:cNvSpPr>
      </xdr:nvSpPr>
      <xdr:spPr bwMode="auto">
        <a:xfrm>
          <a:off x="821871" y="381108857"/>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495300</xdr:colOff>
      <xdr:row>411</xdr:row>
      <xdr:rowOff>0</xdr:rowOff>
    </xdr:from>
    <xdr:ext cx="0" cy="762000"/>
    <xdr:sp macro="" textlink="">
      <xdr:nvSpPr>
        <xdr:cNvPr id="489" name="Text Box 13"/>
        <xdr:cNvSpPr txBox="1">
          <a:spLocks noChangeArrowheads="1"/>
        </xdr:cNvSpPr>
      </xdr:nvSpPr>
      <xdr:spPr bwMode="auto">
        <a:xfrm>
          <a:off x="821871" y="381108857"/>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495300</xdr:colOff>
      <xdr:row>411</xdr:row>
      <xdr:rowOff>0</xdr:rowOff>
    </xdr:from>
    <xdr:ext cx="0" cy="762000"/>
    <xdr:sp macro="" textlink="">
      <xdr:nvSpPr>
        <xdr:cNvPr id="490" name="Text Box 13"/>
        <xdr:cNvSpPr txBox="1">
          <a:spLocks noChangeArrowheads="1"/>
        </xdr:cNvSpPr>
      </xdr:nvSpPr>
      <xdr:spPr bwMode="auto">
        <a:xfrm>
          <a:off x="821871" y="381108857"/>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411</xdr:row>
      <xdr:rowOff>0</xdr:rowOff>
    </xdr:from>
    <xdr:ext cx="70882" cy="758940"/>
    <xdr:sp macro="" textlink="">
      <xdr:nvSpPr>
        <xdr:cNvPr id="491" name="Text Box 272"/>
        <xdr:cNvSpPr txBox="1">
          <a:spLocks noChangeArrowheads="1"/>
        </xdr:cNvSpPr>
      </xdr:nvSpPr>
      <xdr:spPr bwMode="auto">
        <a:xfrm>
          <a:off x="4535261" y="381108857"/>
          <a:ext cx="70882" cy="75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485775</xdr:colOff>
      <xdr:row>110</xdr:row>
      <xdr:rowOff>0</xdr:rowOff>
    </xdr:from>
    <xdr:to>
      <xdr:col>3</xdr:col>
      <xdr:colOff>485775</xdr:colOff>
      <xdr:row>111</xdr:row>
      <xdr:rowOff>650048</xdr:rowOff>
    </xdr:to>
    <xdr:sp macro="" textlink="">
      <xdr:nvSpPr>
        <xdr:cNvPr id="2" name="Text Box 13"/>
        <xdr:cNvSpPr txBox="1">
          <a:spLocks noChangeArrowheads="1"/>
        </xdr:cNvSpPr>
      </xdr:nvSpPr>
      <xdr:spPr bwMode="auto">
        <a:xfrm>
          <a:off x="762000" y="360597450"/>
          <a:ext cx="0" cy="105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110</xdr:row>
      <xdr:rowOff>0</xdr:rowOff>
    </xdr:from>
    <xdr:to>
      <xdr:col>6</xdr:col>
      <xdr:colOff>657225</xdr:colOff>
      <xdr:row>111</xdr:row>
      <xdr:rowOff>0</xdr:rowOff>
    </xdr:to>
    <xdr:sp macro="" textlink="">
      <xdr:nvSpPr>
        <xdr:cNvPr id="3" name="Text Box 272"/>
        <xdr:cNvSpPr txBox="1">
          <a:spLocks noChangeArrowheads="1"/>
        </xdr:cNvSpPr>
      </xdr:nvSpPr>
      <xdr:spPr bwMode="auto">
        <a:xfrm>
          <a:off x="6762750" y="360597450"/>
          <a:ext cx="0" cy="431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134</xdr:row>
      <xdr:rowOff>511969</xdr:rowOff>
    </xdr:to>
    <xdr:sp macro="" textlink="">
      <xdr:nvSpPr>
        <xdr:cNvPr id="4" name="Text Box 13"/>
        <xdr:cNvSpPr txBox="1">
          <a:spLocks noChangeArrowheads="1"/>
        </xdr:cNvSpPr>
      </xdr:nvSpPr>
      <xdr:spPr bwMode="auto">
        <a:xfrm>
          <a:off x="762000" y="452989950"/>
          <a:ext cx="0" cy="930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134</xdr:row>
      <xdr:rowOff>187643</xdr:rowOff>
    </xdr:to>
    <xdr:sp macro="" textlink="">
      <xdr:nvSpPr>
        <xdr:cNvPr id="5" name="Text Box 13"/>
        <xdr:cNvSpPr txBox="1">
          <a:spLocks noChangeArrowheads="1"/>
        </xdr:cNvSpPr>
      </xdr:nvSpPr>
      <xdr:spPr bwMode="auto">
        <a:xfrm>
          <a:off x="762000" y="4529899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134</xdr:row>
      <xdr:rowOff>187643</xdr:rowOff>
    </xdr:to>
    <xdr:sp macro="" textlink="">
      <xdr:nvSpPr>
        <xdr:cNvPr id="6" name="Text Box 272"/>
        <xdr:cNvSpPr txBox="1">
          <a:spLocks noChangeArrowheads="1"/>
        </xdr:cNvSpPr>
      </xdr:nvSpPr>
      <xdr:spPr bwMode="auto">
        <a:xfrm>
          <a:off x="762000" y="4529899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134</xdr:row>
      <xdr:rowOff>511969</xdr:rowOff>
    </xdr:to>
    <xdr:sp macro="" textlink="">
      <xdr:nvSpPr>
        <xdr:cNvPr id="7" name="Text Box 13"/>
        <xdr:cNvSpPr txBox="1">
          <a:spLocks noChangeArrowheads="1"/>
        </xdr:cNvSpPr>
      </xdr:nvSpPr>
      <xdr:spPr bwMode="auto">
        <a:xfrm>
          <a:off x="762000" y="452989950"/>
          <a:ext cx="0" cy="930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136</xdr:row>
      <xdr:rowOff>56128</xdr:rowOff>
    </xdr:to>
    <xdr:sp macro="" textlink="">
      <xdr:nvSpPr>
        <xdr:cNvPr id="8" name="Text Box 272"/>
        <xdr:cNvSpPr txBox="1">
          <a:spLocks noChangeArrowheads="1"/>
        </xdr:cNvSpPr>
      </xdr:nvSpPr>
      <xdr:spPr bwMode="auto">
        <a:xfrm>
          <a:off x="762000" y="452989950"/>
          <a:ext cx="0" cy="186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136</xdr:row>
      <xdr:rowOff>56128</xdr:rowOff>
    </xdr:to>
    <xdr:sp macro="" textlink="">
      <xdr:nvSpPr>
        <xdr:cNvPr id="9" name="Text Box 13"/>
        <xdr:cNvSpPr txBox="1">
          <a:spLocks noChangeArrowheads="1"/>
        </xdr:cNvSpPr>
      </xdr:nvSpPr>
      <xdr:spPr bwMode="auto">
        <a:xfrm>
          <a:off x="762000" y="4529899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136</xdr:row>
      <xdr:rowOff>56128</xdr:rowOff>
    </xdr:to>
    <xdr:sp macro="" textlink="">
      <xdr:nvSpPr>
        <xdr:cNvPr id="10" name="Text Box 272"/>
        <xdr:cNvSpPr txBox="1">
          <a:spLocks noChangeArrowheads="1"/>
        </xdr:cNvSpPr>
      </xdr:nvSpPr>
      <xdr:spPr bwMode="auto">
        <a:xfrm>
          <a:off x="762000" y="4529899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136</xdr:row>
      <xdr:rowOff>56128</xdr:rowOff>
    </xdr:to>
    <xdr:sp macro="" textlink="">
      <xdr:nvSpPr>
        <xdr:cNvPr id="11" name="Text Box 13"/>
        <xdr:cNvSpPr txBox="1">
          <a:spLocks noChangeArrowheads="1"/>
        </xdr:cNvSpPr>
      </xdr:nvSpPr>
      <xdr:spPr bwMode="auto">
        <a:xfrm>
          <a:off x="762000" y="4529899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136</xdr:row>
      <xdr:rowOff>56128</xdr:rowOff>
    </xdr:to>
    <xdr:sp macro="" textlink="">
      <xdr:nvSpPr>
        <xdr:cNvPr id="12" name="Text Box 272"/>
        <xdr:cNvSpPr txBox="1">
          <a:spLocks noChangeArrowheads="1"/>
        </xdr:cNvSpPr>
      </xdr:nvSpPr>
      <xdr:spPr bwMode="auto">
        <a:xfrm>
          <a:off x="762000" y="4529899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136</xdr:row>
      <xdr:rowOff>56128</xdr:rowOff>
    </xdr:to>
    <xdr:sp macro="" textlink="">
      <xdr:nvSpPr>
        <xdr:cNvPr id="13" name="Text Box 13"/>
        <xdr:cNvSpPr txBox="1">
          <a:spLocks noChangeArrowheads="1"/>
        </xdr:cNvSpPr>
      </xdr:nvSpPr>
      <xdr:spPr bwMode="auto">
        <a:xfrm>
          <a:off x="762000" y="4529899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136</xdr:row>
      <xdr:rowOff>56128</xdr:rowOff>
    </xdr:to>
    <xdr:sp macro="" textlink="">
      <xdr:nvSpPr>
        <xdr:cNvPr id="14" name="Text Box 272"/>
        <xdr:cNvSpPr txBox="1">
          <a:spLocks noChangeArrowheads="1"/>
        </xdr:cNvSpPr>
      </xdr:nvSpPr>
      <xdr:spPr bwMode="auto">
        <a:xfrm>
          <a:off x="762000" y="4529899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136</xdr:row>
      <xdr:rowOff>56128</xdr:rowOff>
    </xdr:to>
    <xdr:sp macro="" textlink="">
      <xdr:nvSpPr>
        <xdr:cNvPr id="15" name="Text Box 13"/>
        <xdr:cNvSpPr txBox="1">
          <a:spLocks noChangeArrowheads="1"/>
        </xdr:cNvSpPr>
      </xdr:nvSpPr>
      <xdr:spPr bwMode="auto">
        <a:xfrm>
          <a:off x="762000" y="4529899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136</xdr:row>
      <xdr:rowOff>56128</xdr:rowOff>
    </xdr:to>
    <xdr:sp macro="" textlink="">
      <xdr:nvSpPr>
        <xdr:cNvPr id="16" name="Text Box 272"/>
        <xdr:cNvSpPr txBox="1">
          <a:spLocks noChangeArrowheads="1"/>
        </xdr:cNvSpPr>
      </xdr:nvSpPr>
      <xdr:spPr bwMode="auto">
        <a:xfrm>
          <a:off x="762000" y="4529899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136</xdr:row>
      <xdr:rowOff>56128</xdr:rowOff>
    </xdr:to>
    <xdr:sp macro="" textlink="">
      <xdr:nvSpPr>
        <xdr:cNvPr id="17" name="Text Box 13"/>
        <xdr:cNvSpPr txBox="1">
          <a:spLocks noChangeArrowheads="1"/>
        </xdr:cNvSpPr>
      </xdr:nvSpPr>
      <xdr:spPr bwMode="auto">
        <a:xfrm>
          <a:off x="762000" y="4529899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136</xdr:row>
      <xdr:rowOff>56128</xdr:rowOff>
    </xdr:to>
    <xdr:sp macro="" textlink="">
      <xdr:nvSpPr>
        <xdr:cNvPr id="18" name="Text Box 272"/>
        <xdr:cNvSpPr txBox="1">
          <a:spLocks noChangeArrowheads="1"/>
        </xdr:cNvSpPr>
      </xdr:nvSpPr>
      <xdr:spPr bwMode="auto">
        <a:xfrm>
          <a:off x="762000" y="4529899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134</xdr:row>
      <xdr:rowOff>187642</xdr:rowOff>
    </xdr:to>
    <xdr:sp macro="" textlink="">
      <xdr:nvSpPr>
        <xdr:cNvPr id="19" name="Text Box 13"/>
        <xdr:cNvSpPr txBox="1">
          <a:spLocks noChangeArrowheads="1"/>
        </xdr:cNvSpPr>
      </xdr:nvSpPr>
      <xdr:spPr bwMode="auto">
        <a:xfrm>
          <a:off x="762000" y="452989950"/>
          <a:ext cx="0" cy="602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134</xdr:row>
      <xdr:rowOff>187642</xdr:rowOff>
    </xdr:to>
    <xdr:sp macro="" textlink="">
      <xdr:nvSpPr>
        <xdr:cNvPr id="20" name="Text Box 13"/>
        <xdr:cNvSpPr txBox="1">
          <a:spLocks noChangeArrowheads="1"/>
        </xdr:cNvSpPr>
      </xdr:nvSpPr>
      <xdr:spPr bwMode="auto">
        <a:xfrm>
          <a:off x="762000" y="452989950"/>
          <a:ext cx="0" cy="602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134</xdr:row>
      <xdr:rowOff>187643</xdr:rowOff>
    </xdr:to>
    <xdr:sp macro="" textlink="">
      <xdr:nvSpPr>
        <xdr:cNvPr id="21" name="Text Box 13"/>
        <xdr:cNvSpPr txBox="1">
          <a:spLocks noChangeArrowheads="1"/>
        </xdr:cNvSpPr>
      </xdr:nvSpPr>
      <xdr:spPr bwMode="auto">
        <a:xfrm>
          <a:off x="762000" y="4529899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134</xdr:row>
      <xdr:rowOff>187643</xdr:rowOff>
    </xdr:to>
    <xdr:sp macro="" textlink="">
      <xdr:nvSpPr>
        <xdr:cNvPr id="22" name="Text Box 272"/>
        <xdr:cNvSpPr txBox="1">
          <a:spLocks noChangeArrowheads="1"/>
        </xdr:cNvSpPr>
      </xdr:nvSpPr>
      <xdr:spPr bwMode="auto">
        <a:xfrm>
          <a:off x="762000" y="4529899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24"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2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2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2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28"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2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3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3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3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3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3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35"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3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3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3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3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4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41"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4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4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4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45"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4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4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4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4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5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5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5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5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5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5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5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5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58"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5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60"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6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6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6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6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6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6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6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6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6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7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7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7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7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7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75"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7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77"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7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7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8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8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8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8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8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8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8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8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8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8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90"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9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9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9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94"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9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9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9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9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9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100"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10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10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10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10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10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10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166</xdr:row>
      <xdr:rowOff>0</xdr:rowOff>
    </xdr:from>
    <xdr:to>
      <xdr:col>3</xdr:col>
      <xdr:colOff>485775</xdr:colOff>
      <xdr:row>166</xdr:row>
      <xdr:rowOff>1192631</xdr:rowOff>
    </xdr:to>
    <xdr:sp macro="" textlink="">
      <xdr:nvSpPr>
        <xdr:cNvPr id="107"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108</xdr:row>
      <xdr:rowOff>0</xdr:rowOff>
    </xdr:from>
    <xdr:to>
      <xdr:col>3</xdr:col>
      <xdr:colOff>619125</xdr:colOff>
      <xdr:row>108</xdr:row>
      <xdr:rowOff>95250</xdr:rowOff>
    </xdr:to>
    <xdr:sp macro="" textlink="">
      <xdr:nvSpPr>
        <xdr:cNvPr id="108" name="Text Box 13"/>
        <xdr:cNvSpPr txBox="1">
          <a:spLocks noChangeArrowheads="1"/>
        </xdr:cNvSpPr>
      </xdr:nvSpPr>
      <xdr:spPr bwMode="auto">
        <a:xfrm>
          <a:off x="771525" y="1403032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108</xdr:row>
      <xdr:rowOff>0</xdr:rowOff>
    </xdr:from>
    <xdr:to>
      <xdr:col>3</xdr:col>
      <xdr:colOff>619125</xdr:colOff>
      <xdr:row>108</xdr:row>
      <xdr:rowOff>85725</xdr:rowOff>
    </xdr:to>
    <xdr:sp macro="" textlink="">
      <xdr:nvSpPr>
        <xdr:cNvPr id="110" name="Text Box 13"/>
        <xdr:cNvSpPr txBox="1">
          <a:spLocks noChangeArrowheads="1"/>
        </xdr:cNvSpPr>
      </xdr:nvSpPr>
      <xdr:spPr bwMode="auto">
        <a:xfrm>
          <a:off x="771525" y="14030325"/>
          <a:ext cx="123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108</xdr:row>
      <xdr:rowOff>0</xdr:rowOff>
    </xdr:from>
    <xdr:to>
      <xdr:col>3</xdr:col>
      <xdr:colOff>619125</xdr:colOff>
      <xdr:row>108</xdr:row>
      <xdr:rowOff>95250</xdr:rowOff>
    </xdr:to>
    <xdr:sp macro="" textlink="">
      <xdr:nvSpPr>
        <xdr:cNvPr id="111" name="Text Box 13"/>
        <xdr:cNvSpPr txBox="1">
          <a:spLocks noChangeArrowheads="1"/>
        </xdr:cNvSpPr>
      </xdr:nvSpPr>
      <xdr:spPr bwMode="auto">
        <a:xfrm>
          <a:off x="771525" y="1403032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108</xdr:row>
      <xdr:rowOff>0</xdr:rowOff>
    </xdr:from>
    <xdr:to>
      <xdr:col>3</xdr:col>
      <xdr:colOff>619125</xdr:colOff>
      <xdr:row>108</xdr:row>
      <xdr:rowOff>85725</xdr:rowOff>
    </xdr:to>
    <xdr:sp macro="" textlink="">
      <xdr:nvSpPr>
        <xdr:cNvPr id="112" name="Text Box 13"/>
        <xdr:cNvSpPr txBox="1">
          <a:spLocks noChangeArrowheads="1"/>
        </xdr:cNvSpPr>
      </xdr:nvSpPr>
      <xdr:spPr bwMode="auto">
        <a:xfrm>
          <a:off x="771525" y="14030325"/>
          <a:ext cx="123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133</xdr:row>
      <xdr:rowOff>188798</xdr:rowOff>
    </xdr:to>
    <xdr:sp macro="" textlink="">
      <xdr:nvSpPr>
        <xdr:cNvPr id="113" name="Text Box 13"/>
        <xdr:cNvSpPr txBox="1">
          <a:spLocks noChangeArrowheads="1"/>
        </xdr:cNvSpPr>
      </xdr:nvSpPr>
      <xdr:spPr bwMode="auto">
        <a:xfrm>
          <a:off x="821055" y="255094740"/>
          <a:ext cx="0" cy="688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133</xdr:row>
      <xdr:rowOff>188798</xdr:rowOff>
    </xdr:to>
    <xdr:sp macro="" textlink="">
      <xdr:nvSpPr>
        <xdr:cNvPr id="114" name="Text Box 272"/>
        <xdr:cNvSpPr txBox="1">
          <a:spLocks noChangeArrowheads="1"/>
        </xdr:cNvSpPr>
      </xdr:nvSpPr>
      <xdr:spPr bwMode="auto">
        <a:xfrm>
          <a:off x="821055" y="255094740"/>
          <a:ext cx="0" cy="688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134</xdr:row>
      <xdr:rowOff>895150</xdr:rowOff>
    </xdr:to>
    <xdr:sp macro="" textlink="">
      <xdr:nvSpPr>
        <xdr:cNvPr id="115" name="Text Box 272"/>
        <xdr:cNvSpPr txBox="1">
          <a:spLocks noChangeArrowheads="1"/>
        </xdr:cNvSpPr>
      </xdr:nvSpPr>
      <xdr:spPr bwMode="auto">
        <a:xfrm>
          <a:off x="821055" y="255094740"/>
          <a:ext cx="0" cy="1112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134</xdr:row>
      <xdr:rowOff>895151</xdr:rowOff>
    </xdr:to>
    <xdr:sp macro="" textlink="">
      <xdr:nvSpPr>
        <xdr:cNvPr id="116" name="Text Box 13"/>
        <xdr:cNvSpPr txBox="1">
          <a:spLocks noChangeArrowheads="1"/>
        </xdr:cNvSpPr>
      </xdr:nvSpPr>
      <xdr:spPr bwMode="auto">
        <a:xfrm>
          <a:off x="821055" y="255094740"/>
          <a:ext cx="0" cy="1112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134</xdr:row>
      <xdr:rowOff>895151</xdr:rowOff>
    </xdr:to>
    <xdr:sp macro="" textlink="">
      <xdr:nvSpPr>
        <xdr:cNvPr id="117" name="Text Box 272"/>
        <xdr:cNvSpPr txBox="1">
          <a:spLocks noChangeArrowheads="1"/>
        </xdr:cNvSpPr>
      </xdr:nvSpPr>
      <xdr:spPr bwMode="auto">
        <a:xfrm>
          <a:off x="821055" y="255094740"/>
          <a:ext cx="0" cy="1112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134</xdr:row>
      <xdr:rowOff>895151</xdr:rowOff>
    </xdr:to>
    <xdr:sp macro="" textlink="">
      <xdr:nvSpPr>
        <xdr:cNvPr id="118" name="Text Box 13"/>
        <xdr:cNvSpPr txBox="1">
          <a:spLocks noChangeArrowheads="1"/>
        </xdr:cNvSpPr>
      </xdr:nvSpPr>
      <xdr:spPr bwMode="auto">
        <a:xfrm>
          <a:off x="821055" y="255094740"/>
          <a:ext cx="0" cy="1112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134</xdr:row>
      <xdr:rowOff>895151</xdr:rowOff>
    </xdr:to>
    <xdr:sp macro="" textlink="">
      <xdr:nvSpPr>
        <xdr:cNvPr id="119" name="Text Box 272"/>
        <xdr:cNvSpPr txBox="1">
          <a:spLocks noChangeArrowheads="1"/>
        </xdr:cNvSpPr>
      </xdr:nvSpPr>
      <xdr:spPr bwMode="auto">
        <a:xfrm>
          <a:off x="821055" y="255094740"/>
          <a:ext cx="0" cy="1112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134</xdr:row>
      <xdr:rowOff>892293</xdr:rowOff>
    </xdr:to>
    <xdr:sp macro="" textlink="">
      <xdr:nvSpPr>
        <xdr:cNvPr id="120" name="Text Box 13"/>
        <xdr:cNvSpPr txBox="1">
          <a:spLocks noChangeArrowheads="1"/>
        </xdr:cNvSpPr>
      </xdr:nvSpPr>
      <xdr:spPr bwMode="auto">
        <a:xfrm>
          <a:off x="821055" y="255094740"/>
          <a:ext cx="0" cy="111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134</xdr:row>
      <xdr:rowOff>892293</xdr:rowOff>
    </xdr:to>
    <xdr:sp macro="" textlink="">
      <xdr:nvSpPr>
        <xdr:cNvPr id="121" name="Text Box 272"/>
        <xdr:cNvSpPr txBox="1">
          <a:spLocks noChangeArrowheads="1"/>
        </xdr:cNvSpPr>
      </xdr:nvSpPr>
      <xdr:spPr bwMode="auto">
        <a:xfrm>
          <a:off x="821055" y="255094740"/>
          <a:ext cx="0" cy="111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134</xdr:row>
      <xdr:rowOff>892293</xdr:rowOff>
    </xdr:to>
    <xdr:sp macro="" textlink="">
      <xdr:nvSpPr>
        <xdr:cNvPr id="122" name="Text Box 13"/>
        <xdr:cNvSpPr txBox="1">
          <a:spLocks noChangeArrowheads="1"/>
        </xdr:cNvSpPr>
      </xdr:nvSpPr>
      <xdr:spPr bwMode="auto">
        <a:xfrm>
          <a:off x="821055" y="255094740"/>
          <a:ext cx="0" cy="111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134</xdr:row>
      <xdr:rowOff>892293</xdr:rowOff>
    </xdr:to>
    <xdr:sp macro="" textlink="">
      <xdr:nvSpPr>
        <xdr:cNvPr id="123" name="Text Box 272"/>
        <xdr:cNvSpPr txBox="1">
          <a:spLocks noChangeArrowheads="1"/>
        </xdr:cNvSpPr>
      </xdr:nvSpPr>
      <xdr:spPr bwMode="auto">
        <a:xfrm>
          <a:off x="821055" y="255094740"/>
          <a:ext cx="0" cy="111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134</xdr:row>
      <xdr:rowOff>892293</xdr:rowOff>
    </xdr:to>
    <xdr:sp macro="" textlink="">
      <xdr:nvSpPr>
        <xdr:cNvPr id="124" name="Text Box 13"/>
        <xdr:cNvSpPr txBox="1">
          <a:spLocks noChangeArrowheads="1"/>
        </xdr:cNvSpPr>
      </xdr:nvSpPr>
      <xdr:spPr bwMode="auto">
        <a:xfrm>
          <a:off x="821055" y="255094740"/>
          <a:ext cx="0" cy="111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134</xdr:row>
      <xdr:rowOff>892293</xdr:rowOff>
    </xdr:to>
    <xdr:sp macro="" textlink="">
      <xdr:nvSpPr>
        <xdr:cNvPr id="125" name="Text Box 272"/>
        <xdr:cNvSpPr txBox="1">
          <a:spLocks noChangeArrowheads="1"/>
        </xdr:cNvSpPr>
      </xdr:nvSpPr>
      <xdr:spPr bwMode="auto">
        <a:xfrm>
          <a:off x="821055" y="255094740"/>
          <a:ext cx="0" cy="111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133</xdr:row>
      <xdr:rowOff>188798</xdr:rowOff>
    </xdr:to>
    <xdr:sp macro="" textlink="">
      <xdr:nvSpPr>
        <xdr:cNvPr id="126" name="Text Box 13"/>
        <xdr:cNvSpPr txBox="1">
          <a:spLocks noChangeArrowheads="1"/>
        </xdr:cNvSpPr>
      </xdr:nvSpPr>
      <xdr:spPr bwMode="auto">
        <a:xfrm>
          <a:off x="821055" y="255094740"/>
          <a:ext cx="0" cy="688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133</xdr:row>
      <xdr:rowOff>188798</xdr:rowOff>
    </xdr:to>
    <xdr:sp macro="" textlink="">
      <xdr:nvSpPr>
        <xdr:cNvPr id="127" name="Text Box 13"/>
        <xdr:cNvSpPr txBox="1">
          <a:spLocks noChangeArrowheads="1"/>
        </xdr:cNvSpPr>
      </xdr:nvSpPr>
      <xdr:spPr bwMode="auto">
        <a:xfrm>
          <a:off x="821055" y="255094740"/>
          <a:ext cx="0" cy="688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133</xdr:row>
      <xdr:rowOff>188798</xdr:rowOff>
    </xdr:to>
    <xdr:sp macro="" textlink="">
      <xdr:nvSpPr>
        <xdr:cNvPr id="128" name="Text Box 13"/>
        <xdr:cNvSpPr txBox="1">
          <a:spLocks noChangeArrowheads="1"/>
        </xdr:cNvSpPr>
      </xdr:nvSpPr>
      <xdr:spPr bwMode="auto">
        <a:xfrm>
          <a:off x="821055" y="255094740"/>
          <a:ext cx="0" cy="688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132</xdr:row>
      <xdr:rowOff>0</xdr:rowOff>
    </xdr:from>
    <xdr:to>
      <xdr:col>3</xdr:col>
      <xdr:colOff>485775</xdr:colOff>
      <xdr:row>133</xdr:row>
      <xdr:rowOff>188798</xdr:rowOff>
    </xdr:to>
    <xdr:sp macro="" textlink="">
      <xdr:nvSpPr>
        <xdr:cNvPr id="129" name="Text Box 272"/>
        <xdr:cNvSpPr txBox="1">
          <a:spLocks noChangeArrowheads="1"/>
        </xdr:cNvSpPr>
      </xdr:nvSpPr>
      <xdr:spPr bwMode="auto">
        <a:xfrm>
          <a:off x="821055" y="255094740"/>
          <a:ext cx="0" cy="688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784887</xdr:rowOff>
    </xdr:to>
    <xdr:sp macro="" textlink="">
      <xdr:nvSpPr>
        <xdr:cNvPr id="130" name="Text Box 13"/>
        <xdr:cNvSpPr txBox="1">
          <a:spLocks noChangeArrowheads="1"/>
        </xdr:cNvSpPr>
      </xdr:nvSpPr>
      <xdr:spPr bwMode="auto">
        <a:xfrm>
          <a:off x="1095375" y="4800600"/>
          <a:ext cx="0" cy="384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782277</xdr:rowOff>
    </xdr:to>
    <xdr:sp macro="" textlink="">
      <xdr:nvSpPr>
        <xdr:cNvPr id="131" name="Text Box 13"/>
        <xdr:cNvSpPr txBox="1">
          <a:spLocks noChangeArrowheads="1"/>
        </xdr:cNvSpPr>
      </xdr:nvSpPr>
      <xdr:spPr bwMode="auto">
        <a:xfrm>
          <a:off x="1095375" y="4800600"/>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782277</xdr:rowOff>
    </xdr:to>
    <xdr:sp macro="" textlink="">
      <xdr:nvSpPr>
        <xdr:cNvPr id="132" name="Text Box 272"/>
        <xdr:cNvSpPr txBox="1">
          <a:spLocks noChangeArrowheads="1"/>
        </xdr:cNvSpPr>
      </xdr:nvSpPr>
      <xdr:spPr bwMode="auto">
        <a:xfrm>
          <a:off x="1095375" y="4800600"/>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784887</xdr:rowOff>
    </xdr:to>
    <xdr:sp macro="" textlink="">
      <xdr:nvSpPr>
        <xdr:cNvPr id="133" name="Text Box 13"/>
        <xdr:cNvSpPr txBox="1">
          <a:spLocks noChangeArrowheads="1"/>
        </xdr:cNvSpPr>
      </xdr:nvSpPr>
      <xdr:spPr bwMode="auto">
        <a:xfrm>
          <a:off x="1095375" y="4800600"/>
          <a:ext cx="0" cy="384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967809</xdr:rowOff>
    </xdr:to>
    <xdr:sp macro="" textlink="">
      <xdr:nvSpPr>
        <xdr:cNvPr id="134" name="Text Box 272"/>
        <xdr:cNvSpPr txBox="1">
          <a:spLocks noChangeArrowheads="1"/>
        </xdr:cNvSpPr>
      </xdr:nvSpPr>
      <xdr:spPr bwMode="auto">
        <a:xfrm>
          <a:off x="1095375" y="4800600"/>
          <a:ext cx="0" cy="570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967809</xdr:rowOff>
    </xdr:to>
    <xdr:sp macro="" textlink="">
      <xdr:nvSpPr>
        <xdr:cNvPr id="135" name="Text Box 13"/>
        <xdr:cNvSpPr txBox="1">
          <a:spLocks noChangeArrowheads="1"/>
        </xdr:cNvSpPr>
      </xdr:nvSpPr>
      <xdr:spPr bwMode="auto">
        <a:xfrm>
          <a:off x="1095375" y="4800600"/>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967809</xdr:rowOff>
    </xdr:to>
    <xdr:sp macro="" textlink="">
      <xdr:nvSpPr>
        <xdr:cNvPr id="136" name="Text Box 272"/>
        <xdr:cNvSpPr txBox="1">
          <a:spLocks noChangeArrowheads="1"/>
        </xdr:cNvSpPr>
      </xdr:nvSpPr>
      <xdr:spPr bwMode="auto">
        <a:xfrm>
          <a:off x="1095375" y="4800600"/>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967809</xdr:rowOff>
    </xdr:to>
    <xdr:sp macro="" textlink="">
      <xdr:nvSpPr>
        <xdr:cNvPr id="137" name="Text Box 13"/>
        <xdr:cNvSpPr txBox="1">
          <a:spLocks noChangeArrowheads="1"/>
        </xdr:cNvSpPr>
      </xdr:nvSpPr>
      <xdr:spPr bwMode="auto">
        <a:xfrm>
          <a:off x="1095375" y="4800600"/>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967809</xdr:rowOff>
    </xdr:to>
    <xdr:sp macro="" textlink="">
      <xdr:nvSpPr>
        <xdr:cNvPr id="138" name="Text Box 272"/>
        <xdr:cNvSpPr txBox="1">
          <a:spLocks noChangeArrowheads="1"/>
        </xdr:cNvSpPr>
      </xdr:nvSpPr>
      <xdr:spPr bwMode="auto">
        <a:xfrm>
          <a:off x="1095375" y="4800600"/>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967809</xdr:rowOff>
    </xdr:to>
    <xdr:sp macro="" textlink="">
      <xdr:nvSpPr>
        <xdr:cNvPr id="139" name="Text Box 13"/>
        <xdr:cNvSpPr txBox="1">
          <a:spLocks noChangeArrowheads="1"/>
        </xdr:cNvSpPr>
      </xdr:nvSpPr>
      <xdr:spPr bwMode="auto">
        <a:xfrm>
          <a:off x="1095375" y="4800600"/>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967809</xdr:rowOff>
    </xdr:to>
    <xdr:sp macro="" textlink="">
      <xdr:nvSpPr>
        <xdr:cNvPr id="140" name="Text Box 272"/>
        <xdr:cNvSpPr txBox="1">
          <a:spLocks noChangeArrowheads="1"/>
        </xdr:cNvSpPr>
      </xdr:nvSpPr>
      <xdr:spPr bwMode="auto">
        <a:xfrm>
          <a:off x="1095375" y="4800600"/>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967809</xdr:rowOff>
    </xdr:to>
    <xdr:sp macro="" textlink="">
      <xdr:nvSpPr>
        <xdr:cNvPr id="141" name="Text Box 13"/>
        <xdr:cNvSpPr txBox="1">
          <a:spLocks noChangeArrowheads="1"/>
        </xdr:cNvSpPr>
      </xdr:nvSpPr>
      <xdr:spPr bwMode="auto">
        <a:xfrm>
          <a:off x="1095375" y="4800600"/>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967809</xdr:rowOff>
    </xdr:to>
    <xdr:sp macro="" textlink="">
      <xdr:nvSpPr>
        <xdr:cNvPr id="142" name="Text Box 272"/>
        <xdr:cNvSpPr txBox="1">
          <a:spLocks noChangeArrowheads="1"/>
        </xdr:cNvSpPr>
      </xdr:nvSpPr>
      <xdr:spPr bwMode="auto">
        <a:xfrm>
          <a:off x="1095375" y="4800600"/>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967809</xdr:rowOff>
    </xdr:to>
    <xdr:sp macro="" textlink="">
      <xdr:nvSpPr>
        <xdr:cNvPr id="143" name="Text Box 13"/>
        <xdr:cNvSpPr txBox="1">
          <a:spLocks noChangeArrowheads="1"/>
        </xdr:cNvSpPr>
      </xdr:nvSpPr>
      <xdr:spPr bwMode="auto">
        <a:xfrm>
          <a:off x="1095375" y="4800600"/>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967809</xdr:rowOff>
    </xdr:to>
    <xdr:sp macro="" textlink="">
      <xdr:nvSpPr>
        <xdr:cNvPr id="144" name="Text Box 272"/>
        <xdr:cNvSpPr txBox="1">
          <a:spLocks noChangeArrowheads="1"/>
        </xdr:cNvSpPr>
      </xdr:nvSpPr>
      <xdr:spPr bwMode="auto">
        <a:xfrm>
          <a:off x="1095375" y="4800600"/>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782276</xdr:rowOff>
    </xdr:to>
    <xdr:sp macro="" textlink="">
      <xdr:nvSpPr>
        <xdr:cNvPr id="145" name="Text Box 13"/>
        <xdr:cNvSpPr txBox="1">
          <a:spLocks noChangeArrowheads="1"/>
        </xdr:cNvSpPr>
      </xdr:nvSpPr>
      <xdr:spPr bwMode="auto">
        <a:xfrm>
          <a:off x="1095375" y="4800600"/>
          <a:ext cx="0" cy="38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782276</xdr:rowOff>
    </xdr:to>
    <xdr:sp macro="" textlink="">
      <xdr:nvSpPr>
        <xdr:cNvPr id="146" name="Text Box 13"/>
        <xdr:cNvSpPr txBox="1">
          <a:spLocks noChangeArrowheads="1"/>
        </xdr:cNvSpPr>
      </xdr:nvSpPr>
      <xdr:spPr bwMode="auto">
        <a:xfrm>
          <a:off x="1095375" y="4800600"/>
          <a:ext cx="0" cy="38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782277</xdr:rowOff>
    </xdr:to>
    <xdr:sp macro="" textlink="">
      <xdr:nvSpPr>
        <xdr:cNvPr id="147" name="Text Box 13"/>
        <xdr:cNvSpPr txBox="1">
          <a:spLocks noChangeArrowheads="1"/>
        </xdr:cNvSpPr>
      </xdr:nvSpPr>
      <xdr:spPr bwMode="auto">
        <a:xfrm>
          <a:off x="1095375" y="4800600"/>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782277</xdr:rowOff>
    </xdr:to>
    <xdr:sp macro="" textlink="">
      <xdr:nvSpPr>
        <xdr:cNvPr id="148" name="Text Box 272"/>
        <xdr:cNvSpPr txBox="1">
          <a:spLocks noChangeArrowheads="1"/>
        </xdr:cNvSpPr>
      </xdr:nvSpPr>
      <xdr:spPr bwMode="auto">
        <a:xfrm>
          <a:off x="1095375" y="4800600"/>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781050</xdr:rowOff>
    </xdr:to>
    <xdr:sp macro="" textlink="">
      <xdr:nvSpPr>
        <xdr:cNvPr id="149" name="Text Box 13"/>
        <xdr:cNvSpPr txBox="1">
          <a:spLocks noChangeArrowheads="1"/>
        </xdr:cNvSpPr>
      </xdr:nvSpPr>
      <xdr:spPr bwMode="auto">
        <a:xfrm>
          <a:off x="1095375" y="480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781050</xdr:rowOff>
    </xdr:to>
    <xdr:sp macro="" textlink="">
      <xdr:nvSpPr>
        <xdr:cNvPr id="150" name="Text Box 272"/>
        <xdr:cNvSpPr txBox="1">
          <a:spLocks noChangeArrowheads="1"/>
        </xdr:cNvSpPr>
      </xdr:nvSpPr>
      <xdr:spPr bwMode="auto">
        <a:xfrm>
          <a:off x="1095375" y="480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964549</xdr:rowOff>
    </xdr:to>
    <xdr:sp macro="" textlink="">
      <xdr:nvSpPr>
        <xdr:cNvPr id="151" name="Text Box 272"/>
        <xdr:cNvSpPr txBox="1">
          <a:spLocks noChangeArrowheads="1"/>
        </xdr:cNvSpPr>
      </xdr:nvSpPr>
      <xdr:spPr bwMode="auto">
        <a:xfrm>
          <a:off x="1095375" y="4800600"/>
          <a:ext cx="0" cy="56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964550</xdr:rowOff>
    </xdr:to>
    <xdr:sp macro="" textlink="">
      <xdr:nvSpPr>
        <xdr:cNvPr id="152" name="Text Box 13"/>
        <xdr:cNvSpPr txBox="1">
          <a:spLocks noChangeArrowheads="1"/>
        </xdr:cNvSpPr>
      </xdr:nvSpPr>
      <xdr:spPr bwMode="auto">
        <a:xfrm>
          <a:off x="1095375" y="4800600"/>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964550</xdr:rowOff>
    </xdr:to>
    <xdr:sp macro="" textlink="">
      <xdr:nvSpPr>
        <xdr:cNvPr id="153" name="Text Box 272"/>
        <xdr:cNvSpPr txBox="1">
          <a:spLocks noChangeArrowheads="1"/>
        </xdr:cNvSpPr>
      </xdr:nvSpPr>
      <xdr:spPr bwMode="auto">
        <a:xfrm>
          <a:off x="1095375" y="4800600"/>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964550</xdr:rowOff>
    </xdr:to>
    <xdr:sp macro="" textlink="">
      <xdr:nvSpPr>
        <xdr:cNvPr id="154" name="Text Box 13"/>
        <xdr:cNvSpPr txBox="1">
          <a:spLocks noChangeArrowheads="1"/>
        </xdr:cNvSpPr>
      </xdr:nvSpPr>
      <xdr:spPr bwMode="auto">
        <a:xfrm>
          <a:off x="1095375" y="4800600"/>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964550</xdr:rowOff>
    </xdr:to>
    <xdr:sp macro="" textlink="">
      <xdr:nvSpPr>
        <xdr:cNvPr id="155" name="Text Box 272"/>
        <xdr:cNvSpPr txBox="1">
          <a:spLocks noChangeArrowheads="1"/>
        </xdr:cNvSpPr>
      </xdr:nvSpPr>
      <xdr:spPr bwMode="auto">
        <a:xfrm>
          <a:off x="1095375" y="4800600"/>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967809</xdr:rowOff>
    </xdr:to>
    <xdr:sp macro="" textlink="">
      <xdr:nvSpPr>
        <xdr:cNvPr id="156" name="Text Box 13"/>
        <xdr:cNvSpPr txBox="1">
          <a:spLocks noChangeArrowheads="1"/>
        </xdr:cNvSpPr>
      </xdr:nvSpPr>
      <xdr:spPr bwMode="auto">
        <a:xfrm>
          <a:off x="1095375" y="4800600"/>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967809</xdr:rowOff>
    </xdr:to>
    <xdr:sp macro="" textlink="">
      <xdr:nvSpPr>
        <xdr:cNvPr id="157" name="Text Box 272"/>
        <xdr:cNvSpPr txBox="1">
          <a:spLocks noChangeArrowheads="1"/>
        </xdr:cNvSpPr>
      </xdr:nvSpPr>
      <xdr:spPr bwMode="auto">
        <a:xfrm>
          <a:off x="1095375" y="4800600"/>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967809</xdr:rowOff>
    </xdr:to>
    <xdr:sp macro="" textlink="">
      <xdr:nvSpPr>
        <xdr:cNvPr id="158" name="Text Box 13"/>
        <xdr:cNvSpPr txBox="1">
          <a:spLocks noChangeArrowheads="1"/>
        </xdr:cNvSpPr>
      </xdr:nvSpPr>
      <xdr:spPr bwMode="auto">
        <a:xfrm>
          <a:off x="1095375" y="4800600"/>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967809</xdr:rowOff>
    </xdr:to>
    <xdr:sp macro="" textlink="">
      <xdr:nvSpPr>
        <xdr:cNvPr id="159" name="Text Box 272"/>
        <xdr:cNvSpPr txBox="1">
          <a:spLocks noChangeArrowheads="1"/>
        </xdr:cNvSpPr>
      </xdr:nvSpPr>
      <xdr:spPr bwMode="auto">
        <a:xfrm>
          <a:off x="1095375" y="4800600"/>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967809</xdr:rowOff>
    </xdr:to>
    <xdr:sp macro="" textlink="">
      <xdr:nvSpPr>
        <xdr:cNvPr id="160" name="Text Box 13"/>
        <xdr:cNvSpPr txBox="1">
          <a:spLocks noChangeArrowheads="1"/>
        </xdr:cNvSpPr>
      </xdr:nvSpPr>
      <xdr:spPr bwMode="auto">
        <a:xfrm>
          <a:off x="1095375" y="4800600"/>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967809</xdr:rowOff>
    </xdr:to>
    <xdr:sp macro="" textlink="">
      <xdr:nvSpPr>
        <xdr:cNvPr id="161" name="Text Box 272"/>
        <xdr:cNvSpPr txBox="1">
          <a:spLocks noChangeArrowheads="1"/>
        </xdr:cNvSpPr>
      </xdr:nvSpPr>
      <xdr:spPr bwMode="auto">
        <a:xfrm>
          <a:off x="1095375" y="4800600"/>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781050</xdr:rowOff>
    </xdr:to>
    <xdr:sp macro="" textlink="">
      <xdr:nvSpPr>
        <xdr:cNvPr id="162" name="Text Box 13"/>
        <xdr:cNvSpPr txBox="1">
          <a:spLocks noChangeArrowheads="1"/>
        </xdr:cNvSpPr>
      </xdr:nvSpPr>
      <xdr:spPr bwMode="auto">
        <a:xfrm>
          <a:off x="1095375" y="480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781050</xdr:rowOff>
    </xdr:to>
    <xdr:sp macro="" textlink="">
      <xdr:nvSpPr>
        <xdr:cNvPr id="163" name="Text Box 13"/>
        <xdr:cNvSpPr txBox="1">
          <a:spLocks noChangeArrowheads="1"/>
        </xdr:cNvSpPr>
      </xdr:nvSpPr>
      <xdr:spPr bwMode="auto">
        <a:xfrm>
          <a:off x="1095375" y="480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781050</xdr:rowOff>
    </xdr:to>
    <xdr:sp macro="" textlink="">
      <xdr:nvSpPr>
        <xdr:cNvPr id="164" name="Text Box 13"/>
        <xdr:cNvSpPr txBox="1">
          <a:spLocks noChangeArrowheads="1"/>
        </xdr:cNvSpPr>
      </xdr:nvSpPr>
      <xdr:spPr bwMode="auto">
        <a:xfrm>
          <a:off x="1095375" y="480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134</xdr:row>
      <xdr:rowOff>0</xdr:rowOff>
    </xdr:from>
    <xdr:to>
      <xdr:col>3</xdr:col>
      <xdr:colOff>485775</xdr:colOff>
      <xdr:row>134</xdr:row>
      <xdr:rowOff>781050</xdr:rowOff>
    </xdr:to>
    <xdr:sp macro="" textlink="">
      <xdr:nvSpPr>
        <xdr:cNvPr id="165" name="Text Box 272"/>
        <xdr:cNvSpPr txBox="1">
          <a:spLocks noChangeArrowheads="1"/>
        </xdr:cNvSpPr>
      </xdr:nvSpPr>
      <xdr:spPr bwMode="auto">
        <a:xfrm>
          <a:off x="1095375" y="480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112225</xdr:rowOff>
    </xdr:to>
    <xdr:sp macro="" textlink="">
      <xdr:nvSpPr>
        <xdr:cNvPr id="166" name="Text Box 13"/>
        <xdr:cNvSpPr txBox="1">
          <a:spLocks noChangeArrowheads="1"/>
        </xdr:cNvSpPr>
      </xdr:nvSpPr>
      <xdr:spPr bwMode="auto">
        <a:xfrm>
          <a:off x="1095375" y="20250150"/>
          <a:ext cx="0" cy="2067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57</xdr:row>
      <xdr:rowOff>766897</xdr:rowOff>
    </xdr:to>
    <xdr:sp macro="" textlink="">
      <xdr:nvSpPr>
        <xdr:cNvPr id="167" name="Text Box 13"/>
        <xdr:cNvSpPr txBox="1">
          <a:spLocks noChangeArrowheads="1"/>
        </xdr:cNvSpPr>
      </xdr:nvSpPr>
      <xdr:spPr bwMode="auto">
        <a:xfrm>
          <a:off x="1095375" y="20250150"/>
          <a:ext cx="0" cy="192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57</xdr:row>
      <xdr:rowOff>766897</xdr:rowOff>
    </xdr:to>
    <xdr:sp macro="" textlink="">
      <xdr:nvSpPr>
        <xdr:cNvPr id="168" name="Text Box 13"/>
        <xdr:cNvSpPr txBox="1">
          <a:spLocks noChangeArrowheads="1"/>
        </xdr:cNvSpPr>
      </xdr:nvSpPr>
      <xdr:spPr bwMode="auto">
        <a:xfrm>
          <a:off x="1095375" y="20250150"/>
          <a:ext cx="0" cy="192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59</xdr:row>
      <xdr:rowOff>147038</xdr:rowOff>
    </xdr:to>
    <xdr:sp macro="" textlink="">
      <xdr:nvSpPr>
        <xdr:cNvPr id="169" name="Text Box 272"/>
        <xdr:cNvSpPr txBox="1">
          <a:spLocks noChangeArrowheads="1"/>
        </xdr:cNvSpPr>
      </xdr:nvSpPr>
      <xdr:spPr bwMode="auto">
        <a:xfrm>
          <a:off x="1095375" y="20250150"/>
          <a:ext cx="0" cy="307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59</xdr:row>
      <xdr:rowOff>147039</xdr:rowOff>
    </xdr:to>
    <xdr:sp macro="" textlink="">
      <xdr:nvSpPr>
        <xdr:cNvPr id="170" name="Text Box 13"/>
        <xdr:cNvSpPr txBox="1">
          <a:spLocks noChangeArrowheads="1"/>
        </xdr:cNvSpPr>
      </xdr:nvSpPr>
      <xdr:spPr bwMode="auto">
        <a:xfrm>
          <a:off x="1095375" y="20250150"/>
          <a:ext cx="0" cy="3072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59</xdr:row>
      <xdr:rowOff>147039</xdr:rowOff>
    </xdr:to>
    <xdr:sp macro="" textlink="">
      <xdr:nvSpPr>
        <xdr:cNvPr id="171" name="Text Box 272"/>
        <xdr:cNvSpPr txBox="1">
          <a:spLocks noChangeArrowheads="1"/>
        </xdr:cNvSpPr>
      </xdr:nvSpPr>
      <xdr:spPr bwMode="auto">
        <a:xfrm>
          <a:off x="1095375" y="20250150"/>
          <a:ext cx="0" cy="3072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59</xdr:row>
      <xdr:rowOff>147039</xdr:rowOff>
    </xdr:to>
    <xdr:sp macro="" textlink="">
      <xdr:nvSpPr>
        <xdr:cNvPr id="172" name="Text Box 13"/>
        <xdr:cNvSpPr txBox="1">
          <a:spLocks noChangeArrowheads="1"/>
        </xdr:cNvSpPr>
      </xdr:nvSpPr>
      <xdr:spPr bwMode="auto">
        <a:xfrm>
          <a:off x="1095375" y="20250150"/>
          <a:ext cx="0" cy="3072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59</xdr:row>
      <xdr:rowOff>147039</xdr:rowOff>
    </xdr:to>
    <xdr:sp macro="" textlink="">
      <xdr:nvSpPr>
        <xdr:cNvPr id="173" name="Text Box 272"/>
        <xdr:cNvSpPr txBox="1">
          <a:spLocks noChangeArrowheads="1"/>
        </xdr:cNvSpPr>
      </xdr:nvSpPr>
      <xdr:spPr bwMode="auto">
        <a:xfrm>
          <a:off x="1095375" y="20250150"/>
          <a:ext cx="0" cy="3072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59</xdr:row>
      <xdr:rowOff>151801</xdr:rowOff>
    </xdr:to>
    <xdr:sp macro="" textlink="">
      <xdr:nvSpPr>
        <xdr:cNvPr id="174" name="Text Box 13"/>
        <xdr:cNvSpPr txBox="1">
          <a:spLocks noChangeArrowheads="1"/>
        </xdr:cNvSpPr>
      </xdr:nvSpPr>
      <xdr:spPr bwMode="auto">
        <a:xfrm>
          <a:off x="1095375" y="20250150"/>
          <a:ext cx="0" cy="307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59</xdr:row>
      <xdr:rowOff>151801</xdr:rowOff>
    </xdr:to>
    <xdr:sp macro="" textlink="">
      <xdr:nvSpPr>
        <xdr:cNvPr id="175" name="Text Box 272"/>
        <xdr:cNvSpPr txBox="1">
          <a:spLocks noChangeArrowheads="1"/>
        </xdr:cNvSpPr>
      </xdr:nvSpPr>
      <xdr:spPr bwMode="auto">
        <a:xfrm>
          <a:off x="1095375" y="20250150"/>
          <a:ext cx="0" cy="307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59</xdr:row>
      <xdr:rowOff>151801</xdr:rowOff>
    </xdr:to>
    <xdr:sp macro="" textlink="">
      <xdr:nvSpPr>
        <xdr:cNvPr id="176" name="Text Box 13"/>
        <xdr:cNvSpPr txBox="1">
          <a:spLocks noChangeArrowheads="1"/>
        </xdr:cNvSpPr>
      </xdr:nvSpPr>
      <xdr:spPr bwMode="auto">
        <a:xfrm>
          <a:off x="1095375" y="20250150"/>
          <a:ext cx="0" cy="307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59</xdr:row>
      <xdr:rowOff>151801</xdr:rowOff>
    </xdr:to>
    <xdr:sp macro="" textlink="">
      <xdr:nvSpPr>
        <xdr:cNvPr id="177" name="Text Box 272"/>
        <xdr:cNvSpPr txBox="1">
          <a:spLocks noChangeArrowheads="1"/>
        </xdr:cNvSpPr>
      </xdr:nvSpPr>
      <xdr:spPr bwMode="auto">
        <a:xfrm>
          <a:off x="1095375" y="20250150"/>
          <a:ext cx="0" cy="307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59</xdr:row>
      <xdr:rowOff>151801</xdr:rowOff>
    </xdr:to>
    <xdr:sp macro="" textlink="">
      <xdr:nvSpPr>
        <xdr:cNvPr id="178" name="Text Box 13"/>
        <xdr:cNvSpPr txBox="1">
          <a:spLocks noChangeArrowheads="1"/>
        </xdr:cNvSpPr>
      </xdr:nvSpPr>
      <xdr:spPr bwMode="auto">
        <a:xfrm>
          <a:off x="1095375" y="20250150"/>
          <a:ext cx="0" cy="307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59</xdr:row>
      <xdr:rowOff>151801</xdr:rowOff>
    </xdr:to>
    <xdr:sp macro="" textlink="">
      <xdr:nvSpPr>
        <xdr:cNvPr id="179" name="Text Box 272"/>
        <xdr:cNvSpPr txBox="1">
          <a:spLocks noChangeArrowheads="1"/>
        </xdr:cNvSpPr>
      </xdr:nvSpPr>
      <xdr:spPr bwMode="auto">
        <a:xfrm>
          <a:off x="1095375" y="20250150"/>
          <a:ext cx="0" cy="307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80"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81"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82"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83"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8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85"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86"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87"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8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89"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90"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9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92"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93"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9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95"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96"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97"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98"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199"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00"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0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02"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03"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0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05"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06"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07"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0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09"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10"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1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12"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13"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1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15"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16"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17"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1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19"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20"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2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22"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23"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2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25"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26"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27"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2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29"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30"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3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32"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33"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34"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35"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36"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37"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3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39"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40"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4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42"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43"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4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45"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46"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47"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4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49"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50"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51"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52"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53"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5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55"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56"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57"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5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59"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60"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6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62"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63"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240130</xdr:rowOff>
    </xdr:to>
    <xdr:sp macro="" textlink="">
      <xdr:nvSpPr>
        <xdr:cNvPr id="264"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353468</xdr:rowOff>
    </xdr:to>
    <xdr:sp macro="" textlink="">
      <xdr:nvSpPr>
        <xdr:cNvPr id="265" name="Text Box 272"/>
        <xdr:cNvSpPr txBox="1">
          <a:spLocks noChangeArrowheads="1"/>
        </xdr:cNvSpPr>
      </xdr:nvSpPr>
      <xdr:spPr bwMode="auto">
        <a:xfrm>
          <a:off x="1095375" y="20250150"/>
          <a:ext cx="0" cy="2311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353469</xdr:rowOff>
    </xdr:to>
    <xdr:sp macro="" textlink="">
      <xdr:nvSpPr>
        <xdr:cNvPr id="266" name="Text Box 13"/>
        <xdr:cNvSpPr txBox="1">
          <a:spLocks noChangeArrowheads="1"/>
        </xdr:cNvSpPr>
      </xdr:nvSpPr>
      <xdr:spPr bwMode="auto">
        <a:xfrm>
          <a:off x="1095375" y="20250150"/>
          <a:ext cx="0" cy="2311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353469</xdr:rowOff>
    </xdr:to>
    <xdr:sp macro="" textlink="">
      <xdr:nvSpPr>
        <xdr:cNvPr id="267" name="Text Box 272"/>
        <xdr:cNvSpPr txBox="1">
          <a:spLocks noChangeArrowheads="1"/>
        </xdr:cNvSpPr>
      </xdr:nvSpPr>
      <xdr:spPr bwMode="auto">
        <a:xfrm>
          <a:off x="1095375" y="20250150"/>
          <a:ext cx="0" cy="2311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353469</xdr:rowOff>
    </xdr:to>
    <xdr:sp macro="" textlink="">
      <xdr:nvSpPr>
        <xdr:cNvPr id="268" name="Text Box 13"/>
        <xdr:cNvSpPr txBox="1">
          <a:spLocks noChangeArrowheads="1"/>
        </xdr:cNvSpPr>
      </xdr:nvSpPr>
      <xdr:spPr bwMode="auto">
        <a:xfrm>
          <a:off x="1095375" y="20250150"/>
          <a:ext cx="0" cy="2311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353469</xdr:rowOff>
    </xdr:to>
    <xdr:sp macro="" textlink="">
      <xdr:nvSpPr>
        <xdr:cNvPr id="269" name="Text Box 272"/>
        <xdr:cNvSpPr txBox="1">
          <a:spLocks noChangeArrowheads="1"/>
        </xdr:cNvSpPr>
      </xdr:nvSpPr>
      <xdr:spPr bwMode="auto">
        <a:xfrm>
          <a:off x="1095375" y="20250150"/>
          <a:ext cx="0" cy="2311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350611</xdr:rowOff>
    </xdr:to>
    <xdr:sp macro="" textlink="">
      <xdr:nvSpPr>
        <xdr:cNvPr id="270" name="Text Box 13"/>
        <xdr:cNvSpPr txBox="1">
          <a:spLocks noChangeArrowheads="1"/>
        </xdr:cNvSpPr>
      </xdr:nvSpPr>
      <xdr:spPr bwMode="auto">
        <a:xfrm>
          <a:off x="1095375" y="20250150"/>
          <a:ext cx="0" cy="2309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350611</xdr:rowOff>
    </xdr:to>
    <xdr:sp macro="" textlink="">
      <xdr:nvSpPr>
        <xdr:cNvPr id="271" name="Text Box 272"/>
        <xdr:cNvSpPr txBox="1">
          <a:spLocks noChangeArrowheads="1"/>
        </xdr:cNvSpPr>
      </xdr:nvSpPr>
      <xdr:spPr bwMode="auto">
        <a:xfrm>
          <a:off x="1095375" y="20250150"/>
          <a:ext cx="0" cy="2309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350611</xdr:rowOff>
    </xdr:to>
    <xdr:sp macro="" textlink="">
      <xdr:nvSpPr>
        <xdr:cNvPr id="272" name="Text Box 13"/>
        <xdr:cNvSpPr txBox="1">
          <a:spLocks noChangeArrowheads="1"/>
        </xdr:cNvSpPr>
      </xdr:nvSpPr>
      <xdr:spPr bwMode="auto">
        <a:xfrm>
          <a:off x="1095375" y="20250150"/>
          <a:ext cx="0" cy="2309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350611</xdr:rowOff>
    </xdr:to>
    <xdr:sp macro="" textlink="">
      <xdr:nvSpPr>
        <xdr:cNvPr id="273" name="Text Box 272"/>
        <xdr:cNvSpPr txBox="1">
          <a:spLocks noChangeArrowheads="1"/>
        </xdr:cNvSpPr>
      </xdr:nvSpPr>
      <xdr:spPr bwMode="auto">
        <a:xfrm>
          <a:off x="1095375" y="20250150"/>
          <a:ext cx="0" cy="2309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350611</xdr:rowOff>
    </xdr:to>
    <xdr:sp macro="" textlink="">
      <xdr:nvSpPr>
        <xdr:cNvPr id="274" name="Text Box 13"/>
        <xdr:cNvSpPr txBox="1">
          <a:spLocks noChangeArrowheads="1"/>
        </xdr:cNvSpPr>
      </xdr:nvSpPr>
      <xdr:spPr bwMode="auto">
        <a:xfrm>
          <a:off x="1095375" y="20250150"/>
          <a:ext cx="0" cy="2309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54</xdr:row>
      <xdr:rowOff>0</xdr:rowOff>
    </xdr:from>
    <xdr:to>
      <xdr:col>3</xdr:col>
      <xdr:colOff>485775</xdr:colOff>
      <xdr:row>58</xdr:row>
      <xdr:rowOff>350611</xdr:rowOff>
    </xdr:to>
    <xdr:sp macro="" textlink="">
      <xdr:nvSpPr>
        <xdr:cNvPr id="275" name="Text Box 272"/>
        <xdr:cNvSpPr txBox="1">
          <a:spLocks noChangeArrowheads="1"/>
        </xdr:cNvSpPr>
      </xdr:nvSpPr>
      <xdr:spPr bwMode="auto">
        <a:xfrm>
          <a:off x="1095375" y="20250150"/>
          <a:ext cx="0" cy="2309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126</xdr:row>
      <xdr:rowOff>0</xdr:rowOff>
    </xdr:from>
    <xdr:to>
      <xdr:col>3</xdr:col>
      <xdr:colOff>495300</xdr:colOff>
      <xdr:row>175</xdr:row>
      <xdr:rowOff>365011</xdr:rowOff>
    </xdr:to>
    <xdr:sp macro="" textlink="">
      <xdr:nvSpPr>
        <xdr:cNvPr id="277" name="Text Box 13"/>
        <xdr:cNvSpPr txBox="1">
          <a:spLocks noChangeArrowheads="1"/>
        </xdr:cNvSpPr>
      </xdr:nvSpPr>
      <xdr:spPr bwMode="auto">
        <a:xfrm>
          <a:off x="1104900" y="200025"/>
          <a:ext cx="123825" cy="654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126</xdr:row>
      <xdr:rowOff>0</xdr:rowOff>
    </xdr:from>
    <xdr:to>
      <xdr:col>3</xdr:col>
      <xdr:colOff>495300</xdr:colOff>
      <xdr:row>175</xdr:row>
      <xdr:rowOff>374536</xdr:rowOff>
    </xdr:to>
    <xdr:sp macro="" textlink="">
      <xdr:nvSpPr>
        <xdr:cNvPr id="278" name="Text Box 13"/>
        <xdr:cNvSpPr txBox="1">
          <a:spLocks noChangeArrowheads="1"/>
        </xdr:cNvSpPr>
      </xdr:nvSpPr>
      <xdr:spPr bwMode="auto">
        <a:xfrm>
          <a:off x="1104900" y="200025"/>
          <a:ext cx="123825" cy="664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126</xdr:row>
      <xdr:rowOff>0</xdr:rowOff>
    </xdr:from>
    <xdr:to>
      <xdr:col>3</xdr:col>
      <xdr:colOff>495300</xdr:colOff>
      <xdr:row>175</xdr:row>
      <xdr:rowOff>365011</xdr:rowOff>
    </xdr:to>
    <xdr:sp macro="" textlink="">
      <xdr:nvSpPr>
        <xdr:cNvPr id="279" name="Text Box 13"/>
        <xdr:cNvSpPr txBox="1">
          <a:spLocks noChangeArrowheads="1"/>
        </xdr:cNvSpPr>
      </xdr:nvSpPr>
      <xdr:spPr bwMode="auto">
        <a:xfrm>
          <a:off x="1104900" y="200025"/>
          <a:ext cx="123825" cy="654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2347233</xdr:rowOff>
    </xdr:to>
    <xdr:sp macro="" textlink="">
      <xdr:nvSpPr>
        <xdr:cNvPr id="280" name="Text Box 13"/>
        <xdr:cNvSpPr txBox="1">
          <a:spLocks noChangeArrowheads="1"/>
        </xdr:cNvSpPr>
      </xdr:nvSpPr>
      <xdr:spPr bwMode="auto">
        <a:xfrm>
          <a:off x="1095375" y="200025"/>
          <a:ext cx="0" cy="384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2345738</xdr:rowOff>
    </xdr:to>
    <xdr:sp macro="" textlink="">
      <xdr:nvSpPr>
        <xdr:cNvPr id="281" name="Text Box 13"/>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2345738</xdr:rowOff>
    </xdr:to>
    <xdr:sp macro="" textlink="">
      <xdr:nvSpPr>
        <xdr:cNvPr id="282" name="Text Box 272"/>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2347233</xdr:rowOff>
    </xdr:to>
    <xdr:sp macro="" textlink="">
      <xdr:nvSpPr>
        <xdr:cNvPr id="283" name="Text Box 13"/>
        <xdr:cNvSpPr txBox="1">
          <a:spLocks noChangeArrowheads="1"/>
        </xdr:cNvSpPr>
      </xdr:nvSpPr>
      <xdr:spPr bwMode="auto">
        <a:xfrm>
          <a:off x="1095375" y="200025"/>
          <a:ext cx="0" cy="384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2538554</xdr:rowOff>
    </xdr:to>
    <xdr:sp macro="" textlink="">
      <xdr:nvSpPr>
        <xdr:cNvPr id="284" name="Text Box 272"/>
        <xdr:cNvSpPr txBox="1">
          <a:spLocks noChangeArrowheads="1"/>
        </xdr:cNvSpPr>
      </xdr:nvSpPr>
      <xdr:spPr bwMode="auto">
        <a:xfrm>
          <a:off x="1095375" y="200025"/>
          <a:ext cx="0" cy="570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2538555</xdr:rowOff>
    </xdr:to>
    <xdr:sp macro="" textlink="">
      <xdr:nvSpPr>
        <xdr:cNvPr id="285" name="Text Box 13"/>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2538555</xdr:rowOff>
    </xdr:to>
    <xdr:sp macro="" textlink="">
      <xdr:nvSpPr>
        <xdr:cNvPr id="286" name="Text Box 272"/>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2538555</xdr:rowOff>
    </xdr:to>
    <xdr:sp macro="" textlink="">
      <xdr:nvSpPr>
        <xdr:cNvPr id="287" name="Text Box 13"/>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2538555</xdr:rowOff>
    </xdr:to>
    <xdr:sp macro="" textlink="">
      <xdr:nvSpPr>
        <xdr:cNvPr id="288" name="Text Box 272"/>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2543317</xdr:rowOff>
    </xdr:to>
    <xdr:sp macro="" textlink="">
      <xdr:nvSpPr>
        <xdr:cNvPr id="289" name="Text Box 13"/>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2543317</xdr:rowOff>
    </xdr:to>
    <xdr:sp macro="" textlink="">
      <xdr:nvSpPr>
        <xdr:cNvPr id="290" name="Text Box 272"/>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2543317</xdr:rowOff>
    </xdr:to>
    <xdr:sp macro="" textlink="">
      <xdr:nvSpPr>
        <xdr:cNvPr id="291" name="Text Box 13"/>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2543317</xdr:rowOff>
    </xdr:to>
    <xdr:sp macro="" textlink="">
      <xdr:nvSpPr>
        <xdr:cNvPr id="292" name="Text Box 272"/>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2543317</xdr:rowOff>
    </xdr:to>
    <xdr:sp macro="" textlink="">
      <xdr:nvSpPr>
        <xdr:cNvPr id="293" name="Text Box 13"/>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2543317</xdr:rowOff>
    </xdr:to>
    <xdr:sp macro="" textlink="">
      <xdr:nvSpPr>
        <xdr:cNvPr id="294" name="Text Box 272"/>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2345737</xdr:rowOff>
    </xdr:to>
    <xdr:sp macro="" textlink="">
      <xdr:nvSpPr>
        <xdr:cNvPr id="295" name="Text Box 13"/>
        <xdr:cNvSpPr txBox="1">
          <a:spLocks noChangeArrowheads="1"/>
        </xdr:cNvSpPr>
      </xdr:nvSpPr>
      <xdr:spPr bwMode="auto">
        <a:xfrm>
          <a:off x="1095375" y="200025"/>
          <a:ext cx="0" cy="38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2345737</xdr:rowOff>
    </xdr:to>
    <xdr:sp macro="" textlink="">
      <xdr:nvSpPr>
        <xdr:cNvPr id="296" name="Text Box 13"/>
        <xdr:cNvSpPr txBox="1">
          <a:spLocks noChangeArrowheads="1"/>
        </xdr:cNvSpPr>
      </xdr:nvSpPr>
      <xdr:spPr bwMode="auto">
        <a:xfrm>
          <a:off x="1095375" y="200025"/>
          <a:ext cx="0" cy="38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2345738</xdr:rowOff>
    </xdr:to>
    <xdr:sp macro="" textlink="">
      <xdr:nvSpPr>
        <xdr:cNvPr id="297" name="Text Box 13"/>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2345738</xdr:rowOff>
    </xdr:to>
    <xdr:sp macro="" textlink="">
      <xdr:nvSpPr>
        <xdr:cNvPr id="298" name="Text Box 272"/>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2344511</xdr:rowOff>
    </xdr:to>
    <xdr:sp macro="" textlink="">
      <xdr:nvSpPr>
        <xdr:cNvPr id="299"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2344511</xdr:rowOff>
    </xdr:to>
    <xdr:sp macro="" textlink="">
      <xdr:nvSpPr>
        <xdr:cNvPr id="300" name="Text Box 272"/>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2534473</xdr:rowOff>
    </xdr:to>
    <xdr:sp macro="" textlink="">
      <xdr:nvSpPr>
        <xdr:cNvPr id="301" name="Text Box 272"/>
        <xdr:cNvSpPr txBox="1">
          <a:spLocks noChangeArrowheads="1"/>
        </xdr:cNvSpPr>
      </xdr:nvSpPr>
      <xdr:spPr bwMode="auto">
        <a:xfrm>
          <a:off x="1095375" y="200025"/>
          <a:ext cx="0" cy="56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2534474</xdr:rowOff>
    </xdr:to>
    <xdr:sp macro="" textlink="">
      <xdr:nvSpPr>
        <xdr:cNvPr id="302" name="Text Box 13"/>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2534474</xdr:rowOff>
    </xdr:to>
    <xdr:sp macro="" textlink="">
      <xdr:nvSpPr>
        <xdr:cNvPr id="303" name="Text Box 272"/>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2534474</xdr:rowOff>
    </xdr:to>
    <xdr:sp macro="" textlink="">
      <xdr:nvSpPr>
        <xdr:cNvPr id="304" name="Text Box 13"/>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2534474</xdr:rowOff>
    </xdr:to>
    <xdr:sp macro="" textlink="">
      <xdr:nvSpPr>
        <xdr:cNvPr id="305" name="Text Box 272"/>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2541141</xdr:rowOff>
    </xdr:to>
    <xdr:sp macro="" textlink="">
      <xdr:nvSpPr>
        <xdr:cNvPr id="306" name="Text Box 13"/>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2541141</xdr:rowOff>
    </xdr:to>
    <xdr:sp macro="" textlink="">
      <xdr:nvSpPr>
        <xdr:cNvPr id="307" name="Text Box 272"/>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2541141</xdr:rowOff>
    </xdr:to>
    <xdr:sp macro="" textlink="">
      <xdr:nvSpPr>
        <xdr:cNvPr id="308" name="Text Box 13"/>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2541141</xdr:rowOff>
    </xdr:to>
    <xdr:sp macro="" textlink="">
      <xdr:nvSpPr>
        <xdr:cNvPr id="309" name="Text Box 272"/>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2541141</xdr:rowOff>
    </xdr:to>
    <xdr:sp macro="" textlink="">
      <xdr:nvSpPr>
        <xdr:cNvPr id="310" name="Text Box 13"/>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2541141</xdr:rowOff>
    </xdr:to>
    <xdr:sp macro="" textlink="">
      <xdr:nvSpPr>
        <xdr:cNvPr id="311" name="Text Box 272"/>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2344511</xdr:rowOff>
    </xdr:to>
    <xdr:sp macro="" textlink="">
      <xdr:nvSpPr>
        <xdr:cNvPr id="312"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2344511</xdr:rowOff>
    </xdr:to>
    <xdr:sp macro="" textlink="">
      <xdr:nvSpPr>
        <xdr:cNvPr id="313"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2344511</xdr:rowOff>
    </xdr:to>
    <xdr:sp macro="" textlink="">
      <xdr:nvSpPr>
        <xdr:cNvPr id="314"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151</xdr:row>
      <xdr:rowOff>2344511</xdr:rowOff>
    </xdr:to>
    <xdr:sp macro="" textlink="">
      <xdr:nvSpPr>
        <xdr:cNvPr id="315" name="Text Box 272"/>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143</xdr:row>
      <xdr:rowOff>0</xdr:rowOff>
    </xdr:from>
    <xdr:to>
      <xdr:col>3</xdr:col>
      <xdr:colOff>495300</xdr:colOff>
      <xdr:row>146</xdr:row>
      <xdr:rowOff>186099</xdr:rowOff>
    </xdr:to>
    <xdr:sp macro="" textlink="">
      <xdr:nvSpPr>
        <xdr:cNvPr id="316" name="Text Box 13"/>
        <xdr:cNvSpPr txBox="1">
          <a:spLocks noChangeArrowheads="1"/>
        </xdr:cNvSpPr>
      </xdr:nvSpPr>
      <xdr:spPr bwMode="auto">
        <a:xfrm>
          <a:off x="1104900" y="200025"/>
          <a:ext cx="123825" cy="598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143</xdr:row>
      <xdr:rowOff>0</xdr:rowOff>
    </xdr:from>
    <xdr:to>
      <xdr:col>3</xdr:col>
      <xdr:colOff>495300</xdr:colOff>
      <xdr:row>146</xdr:row>
      <xdr:rowOff>186099</xdr:rowOff>
    </xdr:to>
    <xdr:sp macro="" textlink="">
      <xdr:nvSpPr>
        <xdr:cNvPr id="317" name="Text Box 13"/>
        <xdr:cNvSpPr txBox="1">
          <a:spLocks noChangeArrowheads="1"/>
        </xdr:cNvSpPr>
      </xdr:nvSpPr>
      <xdr:spPr bwMode="auto">
        <a:xfrm>
          <a:off x="1104900" y="200025"/>
          <a:ext cx="123825" cy="598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143</xdr:row>
      <xdr:rowOff>0</xdr:rowOff>
    </xdr:from>
    <xdr:to>
      <xdr:col>3</xdr:col>
      <xdr:colOff>495300</xdr:colOff>
      <xdr:row>146</xdr:row>
      <xdr:rowOff>186099</xdr:rowOff>
    </xdr:to>
    <xdr:sp macro="" textlink="">
      <xdr:nvSpPr>
        <xdr:cNvPr id="318" name="Text Box 13"/>
        <xdr:cNvSpPr txBox="1">
          <a:spLocks noChangeArrowheads="1"/>
        </xdr:cNvSpPr>
      </xdr:nvSpPr>
      <xdr:spPr bwMode="auto">
        <a:xfrm>
          <a:off x="1104900" y="200025"/>
          <a:ext cx="123825" cy="598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143</xdr:row>
      <xdr:rowOff>0</xdr:rowOff>
    </xdr:from>
    <xdr:to>
      <xdr:col>3</xdr:col>
      <xdr:colOff>495300</xdr:colOff>
      <xdr:row>146</xdr:row>
      <xdr:rowOff>186099</xdr:rowOff>
    </xdr:to>
    <xdr:sp macro="" textlink="">
      <xdr:nvSpPr>
        <xdr:cNvPr id="319" name="Text Box 13"/>
        <xdr:cNvSpPr txBox="1">
          <a:spLocks noChangeArrowheads="1"/>
        </xdr:cNvSpPr>
      </xdr:nvSpPr>
      <xdr:spPr bwMode="auto">
        <a:xfrm>
          <a:off x="1104900" y="200025"/>
          <a:ext cx="123825" cy="598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145</xdr:row>
      <xdr:rowOff>177670</xdr:rowOff>
    </xdr:to>
    <xdr:sp macro="" textlink="">
      <xdr:nvSpPr>
        <xdr:cNvPr id="321" name="Text Box 13"/>
        <xdr:cNvSpPr txBox="1">
          <a:spLocks noChangeArrowheads="1"/>
        </xdr:cNvSpPr>
      </xdr:nvSpPr>
      <xdr:spPr bwMode="auto">
        <a:xfrm>
          <a:off x="1095375" y="200025"/>
          <a:ext cx="0" cy="384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145</xdr:row>
      <xdr:rowOff>175060</xdr:rowOff>
    </xdr:to>
    <xdr:sp macro="" textlink="">
      <xdr:nvSpPr>
        <xdr:cNvPr id="322" name="Text Box 13"/>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145</xdr:row>
      <xdr:rowOff>175060</xdr:rowOff>
    </xdr:to>
    <xdr:sp macro="" textlink="">
      <xdr:nvSpPr>
        <xdr:cNvPr id="323" name="Text Box 272"/>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145</xdr:row>
      <xdr:rowOff>177670</xdr:rowOff>
    </xdr:to>
    <xdr:sp macro="" textlink="">
      <xdr:nvSpPr>
        <xdr:cNvPr id="324" name="Text Box 13"/>
        <xdr:cNvSpPr txBox="1">
          <a:spLocks noChangeArrowheads="1"/>
        </xdr:cNvSpPr>
      </xdr:nvSpPr>
      <xdr:spPr bwMode="auto">
        <a:xfrm>
          <a:off x="1095375" y="200025"/>
          <a:ext cx="0" cy="384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159006</xdr:rowOff>
    </xdr:to>
    <xdr:sp macro="" textlink="">
      <xdr:nvSpPr>
        <xdr:cNvPr id="325" name="Text Box 272"/>
        <xdr:cNvSpPr txBox="1">
          <a:spLocks noChangeArrowheads="1"/>
        </xdr:cNvSpPr>
      </xdr:nvSpPr>
      <xdr:spPr bwMode="auto">
        <a:xfrm>
          <a:off x="1095375" y="200025"/>
          <a:ext cx="0" cy="570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159007</xdr:rowOff>
    </xdr:to>
    <xdr:sp macro="" textlink="">
      <xdr:nvSpPr>
        <xdr:cNvPr id="326" name="Text Box 13"/>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159007</xdr:rowOff>
    </xdr:to>
    <xdr:sp macro="" textlink="">
      <xdr:nvSpPr>
        <xdr:cNvPr id="327" name="Text Box 272"/>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159007</xdr:rowOff>
    </xdr:to>
    <xdr:sp macro="" textlink="">
      <xdr:nvSpPr>
        <xdr:cNvPr id="328" name="Text Box 13"/>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159007</xdr:rowOff>
    </xdr:to>
    <xdr:sp macro="" textlink="">
      <xdr:nvSpPr>
        <xdr:cNvPr id="329" name="Text Box 272"/>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163769</xdr:rowOff>
    </xdr:to>
    <xdr:sp macro="" textlink="">
      <xdr:nvSpPr>
        <xdr:cNvPr id="330" name="Text Box 13"/>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163769</xdr:rowOff>
    </xdr:to>
    <xdr:sp macro="" textlink="">
      <xdr:nvSpPr>
        <xdr:cNvPr id="331" name="Text Box 272"/>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163769</xdr:rowOff>
    </xdr:to>
    <xdr:sp macro="" textlink="">
      <xdr:nvSpPr>
        <xdr:cNvPr id="332" name="Text Box 13"/>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163769</xdr:rowOff>
    </xdr:to>
    <xdr:sp macro="" textlink="">
      <xdr:nvSpPr>
        <xdr:cNvPr id="333" name="Text Box 272"/>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163769</xdr:rowOff>
    </xdr:to>
    <xdr:sp macro="" textlink="">
      <xdr:nvSpPr>
        <xdr:cNvPr id="334" name="Text Box 13"/>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163769</xdr:rowOff>
    </xdr:to>
    <xdr:sp macro="" textlink="">
      <xdr:nvSpPr>
        <xdr:cNvPr id="335" name="Text Box 272"/>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145</xdr:row>
      <xdr:rowOff>175059</xdr:rowOff>
    </xdr:to>
    <xdr:sp macro="" textlink="">
      <xdr:nvSpPr>
        <xdr:cNvPr id="336" name="Text Box 13"/>
        <xdr:cNvSpPr txBox="1">
          <a:spLocks noChangeArrowheads="1"/>
        </xdr:cNvSpPr>
      </xdr:nvSpPr>
      <xdr:spPr bwMode="auto">
        <a:xfrm>
          <a:off x="1095375" y="200025"/>
          <a:ext cx="0" cy="38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145</xdr:row>
      <xdr:rowOff>175059</xdr:rowOff>
    </xdr:to>
    <xdr:sp macro="" textlink="">
      <xdr:nvSpPr>
        <xdr:cNvPr id="337" name="Text Box 13"/>
        <xdr:cNvSpPr txBox="1">
          <a:spLocks noChangeArrowheads="1"/>
        </xdr:cNvSpPr>
      </xdr:nvSpPr>
      <xdr:spPr bwMode="auto">
        <a:xfrm>
          <a:off x="1095375" y="200025"/>
          <a:ext cx="0" cy="38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145</xdr:row>
      <xdr:rowOff>175060</xdr:rowOff>
    </xdr:to>
    <xdr:sp macro="" textlink="">
      <xdr:nvSpPr>
        <xdr:cNvPr id="338" name="Text Box 13"/>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145</xdr:row>
      <xdr:rowOff>175060</xdr:rowOff>
    </xdr:to>
    <xdr:sp macro="" textlink="">
      <xdr:nvSpPr>
        <xdr:cNvPr id="339" name="Text Box 272"/>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145</xdr:row>
      <xdr:rowOff>173833</xdr:rowOff>
    </xdr:to>
    <xdr:sp macro="" textlink="">
      <xdr:nvSpPr>
        <xdr:cNvPr id="340"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145</xdr:row>
      <xdr:rowOff>173833</xdr:rowOff>
    </xdr:to>
    <xdr:sp macro="" textlink="">
      <xdr:nvSpPr>
        <xdr:cNvPr id="341" name="Text Box 272"/>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154925</xdr:rowOff>
    </xdr:to>
    <xdr:sp macro="" textlink="">
      <xdr:nvSpPr>
        <xdr:cNvPr id="342" name="Text Box 272"/>
        <xdr:cNvSpPr txBox="1">
          <a:spLocks noChangeArrowheads="1"/>
        </xdr:cNvSpPr>
      </xdr:nvSpPr>
      <xdr:spPr bwMode="auto">
        <a:xfrm>
          <a:off x="1095375" y="200025"/>
          <a:ext cx="0" cy="56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154926</xdr:rowOff>
    </xdr:to>
    <xdr:sp macro="" textlink="">
      <xdr:nvSpPr>
        <xdr:cNvPr id="343" name="Text Box 13"/>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154926</xdr:rowOff>
    </xdr:to>
    <xdr:sp macro="" textlink="">
      <xdr:nvSpPr>
        <xdr:cNvPr id="344" name="Text Box 272"/>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154926</xdr:rowOff>
    </xdr:to>
    <xdr:sp macro="" textlink="">
      <xdr:nvSpPr>
        <xdr:cNvPr id="345" name="Text Box 13"/>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154926</xdr:rowOff>
    </xdr:to>
    <xdr:sp macro="" textlink="">
      <xdr:nvSpPr>
        <xdr:cNvPr id="346" name="Text Box 272"/>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161593</xdr:rowOff>
    </xdr:to>
    <xdr:sp macro="" textlink="">
      <xdr:nvSpPr>
        <xdr:cNvPr id="347" name="Text Box 13"/>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161593</xdr:rowOff>
    </xdr:to>
    <xdr:sp macro="" textlink="">
      <xdr:nvSpPr>
        <xdr:cNvPr id="348" name="Text Box 272"/>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161593</xdr:rowOff>
    </xdr:to>
    <xdr:sp macro="" textlink="">
      <xdr:nvSpPr>
        <xdr:cNvPr id="349" name="Text Box 13"/>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161593</xdr:rowOff>
    </xdr:to>
    <xdr:sp macro="" textlink="">
      <xdr:nvSpPr>
        <xdr:cNvPr id="350" name="Text Box 272"/>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161593</xdr:rowOff>
    </xdr:to>
    <xdr:sp macro="" textlink="">
      <xdr:nvSpPr>
        <xdr:cNvPr id="351" name="Text Box 13"/>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146</xdr:row>
      <xdr:rowOff>161593</xdr:rowOff>
    </xdr:to>
    <xdr:sp macro="" textlink="">
      <xdr:nvSpPr>
        <xdr:cNvPr id="352" name="Text Box 272"/>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145</xdr:row>
      <xdr:rowOff>173833</xdr:rowOff>
    </xdr:to>
    <xdr:sp macro="" textlink="">
      <xdr:nvSpPr>
        <xdr:cNvPr id="353"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145</xdr:row>
      <xdr:rowOff>173833</xdr:rowOff>
    </xdr:to>
    <xdr:sp macro="" textlink="">
      <xdr:nvSpPr>
        <xdr:cNvPr id="354"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145</xdr:row>
      <xdr:rowOff>173833</xdr:rowOff>
    </xdr:to>
    <xdr:sp macro="" textlink="">
      <xdr:nvSpPr>
        <xdr:cNvPr id="355"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143</xdr:row>
      <xdr:rowOff>0</xdr:rowOff>
    </xdr:from>
    <xdr:to>
      <xdr:col>3</xdr:col>
      <xdr:colOff>485775</xdr:colOff>
      <xdr:row>145</xdr:row>
      <xdr:rowOff>173833</xdr:rowOff>
    </xdr:to>
    <xdr:sp macro="" textlink="">
      <xdr:nvSpPr>
        <xdr:cNvPr id="356" name="Text Box 272"/>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171</xdr:row>
      <xdr:rowOff>0</xdr:rowOff>
    </xdr:from>
    <xdr:to>
      <xdr:col>7</xdr:col>
      <xdr:colOff>23812</xdr:colOff>
      <xdr:row>196</xdr:row>
      <xdr:rowOff>346642</xdr:rowOff>
    </xdr:to>
    <xdr:sp macro="" textlink="">
      <xdr:nvSpPr>
        <xdr:cNvPr id="357" name="Text Box 272"/>
        <xdr:cNvSpPr txBox="1">
          <a:spLocks noChangeArrowheads="1"/>
        </xdr:cNvSpPr>
      </xdr:nvSpPr>
      <xdr:spPr bwMode="auto">
        <a:xfrm>
          <a:off x="6096000" y="16373475"/>
          <a:ext cx="4762" cy="1482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171</xdr:row>
      <xdr:rowOff>0</xdr:rowOff>
    </xdr:from>
    <xdr:to>
      <xdr:col>3</xdr:col>
      <xdr:colOff>485775</xdr:colOff>
      <xdr:row>196</xdr:row>
      <xdr:rowOff>501651</xdr:rowOff>
    </xdr:to>
    <xdr:sp macro="" textlink="">
      <xdr:nvSpPr>
        <xdr:cNvPr id="359" name="Text Box 272"/>
        <xdr:cNvSpPr txBox="1">
          <a:spLocks noChangeArrowheads="1"/>
        </xdr:cNvSpPr>
      </xdr:nvSpPr>
      <xdr:spPr bwMode="auto">
        <a:xfrm>
          <a:off x="1095375" y="16373475"/>
          <a:ext cx="0" cy="166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171</xdr:row>
      <xdr:rowOff>0</xdr:rowOff>
    </xdr:from>
    <xdr:to>
      <xdr:col>3</xdr:col>
      <xdr:colOff>485775</xdr:colOff>
      <xdr:row>196</xdr:row>
      <xdr:rowOff>501651</xdr:rowOff>
    </xdr:to>
    <xdr:sp macro="" textlink="">
      <xdr:nvSpPr>
        <xdr:cNvPr id="360" name="Text Box 13"/>
        <xdr:cNvSpPr txBox="1">
          <a:spLocks noChangeArrowheads="1"/>
        </xdr:cNvSpPr>
      </xdr:nvSpPr>
      <xdr:spPr bwMode="auto">
        <a:xfrm>
          <a:off x="1095375" y="16373475"/>
          <a:ext cx="0" cy="166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171</xdr:row>
      <xdr:rowOff>0</xdr:rowOff>
    </xdr:from>
    <xdr:to>
      <xdr:col>3</xdr:col>
      <xdr:colOff>485775</xdr:colOff>
      <xdr:row>196</xdr:row>
      <xdr:rowOff>501651</xdr:rowOff>
    </xdr:to>
    <xdr:sp macro="" textlink="">
      <xdr:nvSpPr>
        <xdr:cNvPr id="361" name="Text Box 13"/>
        <xdr:cNvSpPr txBox="1">
          <a:spLocks noChangeArrowheads="1"/>
        </xdr:cNvSpPr>
      </xdr:nvSpPr>
      <xdr:spPr bwMode="auto">
        <a:xfrm>
          <a:off x="1095375" y="16373475"/>
          <a:ext cx="0" cy="166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171</xdr:row>
      <xdr:rowOff>0</xdr:rowOff>
    </xdr:from>
    <xdr:to>
      <xdr:col>3</xdr:col>
      <xdr:colOff>485775</xdr:colOff>
      <xdr:row>196</xdr:row>
      <xdr:rowOff>501651</xdr:rowOff>
    </xdr:to>
    <xdr:sp macro="" textlink="">
      <xdr:nvSpPr>
        <xdr:cNvPr id="362" name="Text Box 13"/>
        <xdr:cNvSpPr txBox="1">
          <a:spLocks noChangeArrowheads="1"/>
        </xdr:cNvSpPr>
      </xdr:nvSpPr>
      <xdr:spPr bwMode="auto">
        <a:xfrm>
          <a:off x="1095375" y="16373475"/>
          <a:ext cx="0" cy="166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171</xdr:row>
      <xdr:rowOff>0</xdr:rowOff>
    </xdr:from>
    <xdr:to>
      <xdr:col>3</xdr:col>
      <xdr:colOff>485775</xdr:colOff>
      <xdr:row>196</xdr:row>
      <xdr:rowOff>501651</xdr:rowOff>
    </xdr:to>
    <xdr:sp macro="" textlink="">
      <xdr:nvSpPr>
        <xdr:cNvPr id="363" name="Text Box 272"/>
        <xdr:cNvSpPr txBox="1">
          <a:spLocks noChangeArrowheads="1"/>
        </xdr:cNvSpPr>
      </xdr:nvSpPr>
      <xdr:spPr bwMode="auto">
        <a:xfrm>
          <a:off x="1095375" y="16373475"/>
          <a:ext cx="0" cy="166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171</xdr:row>
      <xdr:rowOff>0</xdr:rowOff>
    </xdr:from>
    <xdr:to>
      <xdr:col>3</xdr:col>
      <xdr:colOff>485775</xdr:colOff>
      <xdr:row>196</xdr:row>
      <xdr:rowOff>346642</xdr:rowOff>
    </xdr:to>
    <xdr:sp macro="" textlink="">
      <xdr:nvSpPr>
        <xdr:cNvPr id="364" name="Text Box 13"/>
        <xdr:cNvSpPr txBox="1">
          <a:spLocks noChangeArrowheads="1"/>
        </xdr:cNvSpPr>
      </xdr:nvSpPr>
      <xdr:spPr bwMode="auto">
        <a:xfrm>
          <a:off x="1095375" y="16373475"/>
          <a:ext cx="0" cy="146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171</xdr:row>
      <xdr:rowOff>0</xdr:rowOff>
    </xdr:from>
    <xdr:to>
      <xdr:col>3</xdr:col>
      <xdr:colOff>485775</xdr:colOff>
      <xdr:row>196</xdr:row>
      <xdr:rowOff>346642</xdr:rowOff>
    </xdr:to>
    <xdr:sp macro="" textlink="">
      <xdr:nvSpPr>
        <xdr:cNvPr id="365" name="Text Box 272"/>
        <xdr:cNvSpPr txBox="1">
          <a:spLocks noChangeArrowheads="1"/>
        </xdr:cNvSpPr>
      </xdr:nvSpPr>
      <xdr:spPr bwMode="auto">
        <a:xfrm>
          <a:off x="1095375" y="16373475"/>
          <a:ext cx="0" cy="146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171</xdr:row>
      <xdr:rowOff>0</xdr:rowOff>
    </xdr:from>
    <xdr:to>
      <xdr:col>3</xdr:col>
      <xdr:colOff>485775</xdr:colOff>
      <xdr:row>196</xdr:row>
      <xdr:rowOff>346642</xdr:rowOff>
    </xdr:to>
    <xdr:sp macro="" textlink="">
      <xdr:nvSpPr>
        <xdr:cNvPr id="366" name="Text Box 13"/>
        <xdr:cNvSpPr txBox="1">
          <a:spLocks noChangeArrowheads="1"/>
        </xdr:cNvSpPr>
      </xdr:nvSpPr>
      <xdr:spPr bwMode="auto">
        <a:xfrm>
          <a:off x="1095375" y="16373475"/>
          <a:ext cx="0" cy="146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171</xdr:row>
      <xdr:rowOff>0</xdr:rowOff>
    </xdr:from>
    <xdr:to>
      <xdr:col>3</xdr:col>
      <xdr:colOff>485775</xdr:colOff>
      <xdr:row>196</xdr:row>
      <xdr:rowOff>346642</xdr:rowOff>
    </xdr:to>
    <xdr:sp macro="" textlink="">
      <xdr:nvSpPr>
        <xdr:cNvPr id="367" name="Text Box 13"/>
        <xdr:cNvSpPr txBox="1">
          <a:spLocks noChangeArrowheads="1"/>
        </xdr:cNvSpPr>
      </xdr:nvSpPr>
      <xdr:spPr bwMode="auto">
        <a:xfrm>
          <a:off x="1095375" y="16373475"/>
          <a:ext cx="0" cy="146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171</xdr:row>
      <xdr:rowOff>0</xdr:rowOff>
    </xdr:from>
    <xdr:to>
      <xdr:col>3</xdr:col>
      <xdr:colOff>485775</xdr:colOff>
      <xdr:row>196</xdr:row>
      <xdr:rowOff>346642</xdr:rowOff>
    </xdr:to>
    <xdr:sp macro="" textlink="">
      <xdr:nvSpPr>
        <xdr:cNvPr id="368" name="Text Box 13"/>
        <xdr:cNvSpPr txBox="1">
          <a:spLocks noChangeArrowheads="1"/>
        </xdr:cNvSpPr>
      </xdr:nvSpPr>
      <xdr:spPr bwMode="auto">
        <a:xfrm>
          <a:off x="1095375" y="16373475"/>
          <a:ext cx="0" cy="146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171</xdr:row>
      <xdr:rowOff>0</xdr:rowOff>
    </xdr:from>
    <xdr:to>
      <xdr:col>3</xdr:col>
      <xdr:colOff>485775</xdr:colOff>
      <xdr:row>196</xdr:row>
      <xdr:rowOff>346642</xdr:rowOff>
    </xdr:to>
    <xdr:sp macro="" textlink="">
      <xdr:nvSpPr>
        <xdr:cNvPr id="369" name="Text Box 272"/>
        <xdr:cNvSpPr txBox="1">
          <a:spLocks noChangeArrowheads="1"/>
        </xdr:cNvSpPr>
      </xdr:nvSpPr>
      <xdr:spPr bwMode="auto">
        <a:xfrm>
          <a:off x="1095375" y="16373475"/>
          <a:ext cx="0" cy="146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295</xdr:row>
      <xdr:rowOff>0</xdr:rowOff>
    </xdr:from>
    <xdr:to>
      <xdr:col>3</xdr:col>
      <xdr:colOff>476250</xdr:colOff>
      <xdr:row>296</xdr:row>
      <xdr:rowOff>2539</xdr:rowOff>
    </xdr:to>
    <xdr:sp macro="" textlink="">
      <xdr:nvSpPr>
        <xdr:cNvPr id="370" name="Text Box 13"/>
        <xdr:cNvSpPr txBox="1">
          <a:spLocks noChangeArrowheads="1"/>
        </xdr:cNvSpPr>
      </xdr:nvSpPr>
      <xdr:spPr bwMode="auto">
        <a:xfrm>
          <a:off x="1085850" y="127615950"/>
          <a:ext cx="0" cy="725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356337</xdr:rowOff>
    </xdr:to>
    <xdr:sp macro="" textlink="">
      <xdr:nvSpPr>
        <xdr:cNvPr id="371" name="Text Box 13" hidden="1"/>
        <xdr:cNvSpPr txBox="1">
          <a:spLocks noChangeArrowheads="1"/>
        </xdr:cNvSpPr>
      </xdr:nvSpPr>
      <xdr:spPr bwMode="auto">
        <a:xfrm>
          <a:off x="809625" y="14497050"/>
          <a:ext cx="0" cy="352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351090</xdr:rowOff>
    </xdr:to>
    <xdr:sp macro="" textlink="">
      <xdr:nvSpPr>
        <xdr:cNvPr id="372" name="Text Box 13" hidden="1"/>
        <xdr:cNvSpPr txBox="1">
          <a:spLocks noChangeArrowheads="1"/>
        </xdr:cNvSpPr>
      </xdr:nvSpPr>
      <xdr:spPr bwMode="auto">
        <a:xfrm>
          <a:off x="809625" y="14497050"/>
          <a:ext cx="0" cy="34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176214</xdr:rowOff>
    </xdr:to>
    <xdr:sp macro="" textlink="">
      <xdr:nvSpPr>
        <xdr:cNvPr id="373" name="Text Box 13" hidden="1"/>
        <xdr:cNvSpPr txBox="1">
          <a:spLocks noChangeArrowheads="1"/>
        </xdr:cNvSpPr>
      </xdr:nvSpPr>
      <xdr:spPr bwMode="auto">
        <a:xfrm>
          <a:off x="809625" y="14497050"/>
          <a:ext cx="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176214</xdr:rowOff>
    </xdr:to>
    <xdr:sp macro="" textlink="">
      <xdr:nvSpPr>
        <xdr:cNvPr id="374" name="Text Box 272" hidden="1"/>
        <xdr:cNvSpPr txBox="1">
          <a:spLocks noChangeArrowheads="1"/>
        </xdr:cNvSpPr>
      </xdr:nvSpPr>
      <xdr:spPr bwMode="auto">
        <a:xfrm>
          <a:off x="809625" y="14497050"/>
          <a:ext cx="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351090</xdr:rowOff>
    </xdr:to>
    <xdr:sp macro="" textlink="">
      <xdr:nvSpPr>
        <xdr:cNvPr id="375" name="Text Box 13" hidden="1"/>
        <xdr:cNvSpPr txBox="1">
          <a:spLocks noChangeArrowheads="1"/>
        </xdr:cNvSpPr>
      </xdr:nvSpPr>
      <xdr:spPr bwMode="auto">
        <a:xfrm>
          <a:off x="809625" y="14497050"/>
          <a:ext cx="0" cy="34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355151</xdr:rowOff>
    </xdr:to>
    <xdr:sp macro="" textlink="">
      <xdr:nvSpPr>
        <xdr:cNvPr id="376" name="Text Box 272" hidden="1"/>
        <xdr:cNvSpPr txBox="1">
          <a:spLocks noChangeArrowheads="1"/>
        </xdr:cNvSpPr>
      </xdr:nvSpPr>
      <xdr:spPr bwMode="auto">
        <a:xfrm>
          <a:off x="809625" y="14497050"/>
          <a:ext cx="0" cy="351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355152</xdr:rowOff>
    </xdr:to>
    <xdr:sp macro="" textlink="">
      <xdr:nvSpPr>
        <xdr:cNvPr id="377" name="Text Box 13" hidden="1"/>
        <xdr:cNvSpPr txBox="1">
          <a:spLocks noChangeArrowheads="1"/>
        </xdr:cNvSpPr>
      </xdr:nvSpPr>
      <xdr:spPr bwMode="auto">
        <a:xfrm>
          <a:off x="809625" y="14497050"/>
          <a:ext cx="0" cy="351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355152</xdr:rowOff>
    </xdr:to>
    <xdr:sp macro="" textlink="">
      <xdr:nvSpPr>
        <xdr:cNvPr id="378" name="Text Box 272" hidden="1"/>
        <xdr:cNvSpPr txBox="1">
          <a:spLocks noChangeArrowheads="1"/>
        </xdr:cNvSpPr>
      </xdr:nvSpPr>
      <xdr:spPr bwMode="auto">
        <a:xfrm>
          <a:off x="809625" y="14497050"/>
          <a:ext cx="0" cy="351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355152</xdr:rowOff>
    </xdr:to>
    <xdr:sp macro="" textlink="">
      <xdr:nvSpPr>
        <xdr:cNvPr id="379" name="Text Box 13" hidden="1"/>
        <xdr:cNvSpPr txBox="1">
          <a:spLocks noChangeArrowheads="1"/>
        </xdr:cNvSpPr>
      </xdr:nvSpPr>
      <xdr:spPr bwMode="auto">
        <a:xfrm>
          <a:off x="809625" y="14497050"/>
          <a:ext cx="0" cy="351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355152</xdr:rowOff>
    </xdr:to>
    <xdr:sp macro="" textlink="">
      <xdr:nvSpPr>
        <xdr:cNvPr id="380" name="Text Box 272" hidden="1"/>
        <xdr:cNvSpPr txBox="1">
          <a:spLocks noChangeArrowheads="1"/>
        </xdr:cNvSpPr>
      </xdr:nvSpPr>
      <xdr:spPr bwMode="auto">
        <a:xfrm>
          <a:off x="809625" y="14497050"/>
          <a:ext cx="0" cy="351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352294</xdr:rowOff>
    </xdr:to>
    <xdr:sp macro="" textlink="">
      <xdr:nvSpPr>
        <xdr:cNvPr id="381" name="Text Box 13" hidden="1"/>
        <xdr:cNvSpPr txBox="1">
          <a:spLocks noChangeArrowheads="1"/>
        </xdr:cNvSpPr>
      </xdr:nvSpPr>
      <xdr:spPr bwMode="auto">
        <a:xfrm>
          <a:off x="809625" y="14497050"/>
          <a:ext cx="0" cy="348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352294</xdr:rowOff>
    </xdr:to>
    <xdr:sp macro="" textlink="">
      <xdr:nvSpPr>
        <xdr:cNvPr id="382" name="Text Box 272" hidden="1"/>
        <xdr:cNvSpPr txBox="1">
          <a:spLocks noChangeArrowheads="1"/>
        </xdr:cNvSpPr>
      </xdr:nvSpPr>
      <xdr:spPr bwMode="auto">
        <a:xfrm>
          <a:off x="809625" y="14497050"/>
          <a:ext cx="0" cy="348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352294</xdr:rowOff>
    </xdr:to>
    <xdr:sp macro="" textlink="">
      <xdr:nvSpPr>
        <xdr:cNvPr id="383" name="Text Box 13" hidden="1"/>
        <xdr:cNvSpPr txBox="1">
          <a:spLocks noChangeArrowheads="1"/>
        </xdr:cNvSpPr>
      </xdr:nvSpPr>
      <xdr:spPr bwMode="auto">
        <a:xfrm>
          <a:off x="809625" y="14497050"/>
          <a:ext cx="0" cy="348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352294</xdr:rowOff>
    </xdr:to>
    <xdr:sp macro="" textlink="">
      <xdr:nvSpPr>
        <xdr:cNvPr id="384" name="Text Box 272" hidden="1"/>
        <xdr:cNvSpPr txBox="1">
          <a:spLocks noChangeArrowheads="1"/>
        </xdr:cNvSpPr>
      </xdr:nvSpPr>
      <xdr:spPr bwMode="auto">
        <a:xfrm>
          <a:off x="809625" y="14497050"/>
          <a:ext cx="0" cy="348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352294</xdr:rowOff>
    </xdr:to>
    <xdr:sp macro="" textlink="">
      <xdr:nvSpPr>
        <xdr:cNvPr id="385" name="Text Box 13" hidden="1"/>
        <xdr:cNvSpPr txBox="1">
          <a:spLocks noChangeArrowheads="1"/>
        </xdr:cNvSpPr>
      </xdr:nvSpPr>
      <xdr:spPr bwMode="auto">
        <a:xfrm>
          <a:off x="809625" y="14497050"/>
          <a:ext cx="0" cy="348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352294</xdr:rowOff>
    </xdr:to>
    <xdr:sp macro="" textlink="">
      <xdr:nvSpPr>
        <xdr:cNvPr id="386" name="Text Box 272" hidden="1"/>
        <xdr:cNvSpPr txBox="1">
          <a:spLocks noChangeArrowheads="1"/>
        </xdr:cNvSpPr>
      </xdr:nvSpPr>
      <xdr:spPr bwMode="auto">
        <a:xfrm>
          <a:off x="809625" y="14497050"/>
          <a:ext cx="0" cy="348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176213</xdr:rowOff>
    </xdr:to>
    <xdr:sp macro="" textlink="">
      <xdr:nvSpPr>
        <xdr:cNvPr id="387" name="Text Box 13" hidden="1"/>
        <xdr:cNvSpPr txBox="1">
          <a:spLocks noChangeArrowheads="1"/>
        </xdr:cNvSpPr>
      </xdr:nvSpPr>
      <xdr:spPr bwMode="auto">
        <a:xfrm>
          <a:off x="809625" y="14497050"/>
          <a:ext cx="0" cy="176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176213</xdr:rowOff>
    </xdr:to>
    <xdr:sp macro="" textlink="">
      <xdr:nvSpPr>
        <xdr:cNvPr id="388" name="Text Box 13" hidden="1"/>
        <xdr:cNvSpPr txBox="1">
          <a:spLocks noChangeArrowheads="1"/>
        </xdr:cNvSpPr>
      </xdr:nvSpPr>
      <xdr:spPr bwMode="auto">
        <a:xfrm>
          <a:off x="809625" y="14497050"/>
          <a:ext cx="0" cy="176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176214</xdr:rowOff>
    </xdr:to>
    <xdr:sp macro="" textlink="">
      <xdr:nvSpPr>
        <xdr:cNvPr id="389" name="Text Box 13" hidden="1"/>
        <xdr:cNvSpPr txBox="1">
          <a:spLocks noChangeArrowheads="1"/>
        </xdr:cNvSpPr>
      </xdr:nvSpPr>
      <xdr:spPr bwMode="auto">
        <a:xfrm>
          <a:off x="809625" y="14497050"/>
          <a:ext cx="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176214</xdr:rowOff>
    </xdr:to>
    <xdr:sp macro="" textlink="">
      <xdr:nvSpPr>
        <xdr:cNvPr id="390" name="Text Box 272" hidden="1"/>
        <xdr:cNvSpPr txBox="1">
          <a:spLocks noChangeArrowheads="1"/>
        </xdr:cNvSpPr>
      </xdr:nvSpPr>
      <xdr:spPr bwMode="auto">
        <a:xfrm>
          <a:off x="809625" y="14497050"/>
          <a:ext cx="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391"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392"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393"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394"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39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396"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397"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398"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39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00"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01"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0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03"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04"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0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06"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07"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08"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09"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10"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11"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1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13"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14"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1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16"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17"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18"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1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20"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21"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2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23"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24"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2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26"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27"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28"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2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30"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31"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3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33"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34"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3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36"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37"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38"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3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40"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41"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4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43"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44"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45"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46"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47"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48"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4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50"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51"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5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53"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54"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5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56"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57"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58"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5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60"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61"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62"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63"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64"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6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66"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67"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68"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6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70"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71"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7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73"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74"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356779</xdr:rowOff>
    </xdr:to>
    <xdr:sp macro="" textlink="">
      <xdr:nvSpPr>
        <xdr:cNvPr id="475"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173082</xdr:rowOff>
    </xdr:to>
    <xdr:sp macro="" textlink="">
      <xdr:nvSpPr>
        <xdr:cNvPr id="476" name="Text Box 13" hidden="1"/>
        <xdr:cNvSpPr txBox="1">
          <a:spLocks noChangeArrowheads="1"/>
        </xdr:cNvSpPr>
      </xdr:nvSpPr>
      <xdr:spPr bwMode="auto">
        <a:xfrm>
          <a:off x="809625" y="14497050"/>
          <a:ext cx="0" cy="17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173082</xdr:rowOff>
    </xdr:to>
    <xdr:sp macro="" textlink="">
      <xdr:nvSpPr>
        <xdr:cNvPr id="477" name="Text Box 272" hidden="1"/>
        <xdr:cNvSpPr txBox="1">
          <a:spLocks noChangeArrowheads="1"/>
        </xdr:cNvSpPr>
      </xdr:nvSpPr>
      <xdr:spPr bwMode="auto">
        <a:xfrm>
          <a:off x="809625" y="14497050"/>
          <a:ext cx="0" cy="17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354880</xdr:rowOff>
    </xdr:to>
    <xdr:sp macro="" textlink="">
      <xdr:nvSpPr>
        <xdr:cNvPr id="478" name="Text Box 272" hidden="1"/>
        <xdr:cNvSpPr txBox="1">
          <a:spLocks noChangeArrowheads="1"/>
        </xdr:cNvSpPr>
      </xdr:nvSpPr>
      <xdr:spPr bwMode="auto">
        <a:xfrm>
          <a:off x="809625" y="14497050"/>
          <a:ext cx="0" cy="3507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354881</xdr:rowOff>
    </xdr:to>
    <xdr:sp macro="" textlink="">
      <xdr:nvSpPr>
        <xdr:cNvPr id="479" name="Text Box 13" hidden="1"/>
        <xdr:cNvSpPr txBox="1">
          <a:spLocks noChangeArrowheads="1"/>
        </xdr:cNvSpPr>
      </xdr:nvSpPr>
      <xdr:spPr bwMode="auto">
        <a:xfrm>
          <a:off x="809625" y="14497050"/>
          <a:ext cx="0" cy="350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354881</xdr:rowOff>
    </xdr:to>
    <xdr:sp macro="" textlink="">
      <xdr:nvSpPr>
        <xdr:cNvPr id="480" name="Text Box 272" hidden="1"/>
        <xdr:cNvSpPr txBox="1">
          <a:spLocks noChangeArrowheads="1"/>
        </xdr:cNvSpPr>
      </xdr:nvSpPr>
      <xdr:spPr bwMode="auto">
        <a:xfrm>
          <a:off x="809625" y="14497050"/>
          <a:ext cx="0" cy="350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354881</xdr:rowOff>
    </xdr:to>
    <xdr:sp macro="" textlink="">
      <xdr:nvSpPr>
        <xdr:cNvPr id="481" name="Text Box 13" hidden="1"/>
        <xdr:cNvSpPr txBox="1">
          <a:spLocks noChangeArrowheads="1"/>
        </xdr:cNvSpPr>
      </xdr:nvSpPr>
      <xdr:spPr bwMode="auto">
        <a:xfrm>
          <a:off x="809625" y="14497050"/>
          <a:ext cx="0" cy="350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354881</xdr:rowOff>
    </xdr:to>
    <xdr:sp macro="" textlink="">
      <xdr:nvSpPr>
        <xdr:cNvPr id="482" name="Text Box 272" hidden="1"/>
        <xdr:cNvSpPr txBox="1">
          <a:spLocks noChangeArrowheads="1"/>
        </xdr:cNvSpPr>
      </xdr:nvSpPr>
      <xdr:spPr bwMode="auto">
        <a:xfrm>
          <a:off x="809625" y="14497050"/>
          <a:ext cx="0" cy="350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352023</xdr:rowOff>
    </xdr:to>
    <xdr:sp macro="" textlink="">
      <xdr:nvSpPr>
        <xdr:cNvPr id="483" name="Text Box 13" hidden="1"/>
        <xdr:cNvSpPr txBox="1">
          <a:spLocks noChangeArrowheads="1"/>
        </xdr:cNvSpPr>
      </xdr:nvSpPr>
      <xdr:spPr bwMode="auto">
        <a:xfrm>
          <a:off x="809625" y="14497050"/>
          <a:ext cx="0" cy="34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352023</xdr:rowOff>
    </xdr:to>
    <xdr:sp macro="" textlink="">
      <xdr:nvSpPr>
        <xdr:cNvPr id="484" name="Text Box 272" hidden="1"/>
        <xdr:cNvSpPr txBox="1">
          <a:spLocks noChangeArrowheads="1"/>
        </xdr:cNvSpPr>
      </xdr:nvSpPr>
      <xdr:spPr bwMode="auto">
        <a:xfrm>
          <a:off x="809625" y="14497050"/>
          <a:ext cx="0" cy="34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352023</xdr:rowOff>
    </xdr:to>
    <xdr:sp macro="" textlink="">
      <xdr:nvSpPr>
        <xdr:cNvPr id="485" name="Text Box 13" hidden="1"/>
        <xdr:cNvSpPr txBox="1">
          <a:spLocks noChangeArrowheads="1"/>
        </xdr:cNvSpPr>
      </xdr:nvSpPr>
      <xdr:spPr bwMode="auto">
        <a:xfrm>
          <a:off x="809625" y="14497050"/>
          <a:ext cx="0" cy="34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352023</xdr:rowOff>
    </xdr:to>
    <xdr:sp macro="" textlink="">
      <xdr:nvSpPr>
        <xdr:cNvPr id="486" name="Text Box 272" hidden="1"/>
        <xdr:cNvSpPr txBox="1">
          <a:spLocks noChangeArrowheads="1"/>
        </xdr:cNvSpPr>
      </xdr:nvSpPr>
      <xdr:spPr bwMode="auto">
        <a:xfrm>
          <a:off x="809625" y="14497050"/>
          <a:ext cx="0" cy="34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352023</xdr:rowOff>
    </xdr:to>
    <xdr:sp macro="" textlink="">
      <xdr:nvSpPr>
        <xdr:cNvPr id="487" name="Text Box 13" hidden="1"/>
        <xdr:cNvSpPr txBox="1">
          <a:spLocks noChangeArrowheads="1"/>
        </xdr:cNvSpPr>
      </xdr:nvSpPr>
      <xdr:spPr bwMode="auto">
        <a:xfrm>
          <a:off x="809625" y="14497050"/>
          <a:ext cx="0" cy="34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352023</xdr:rowOff>
    </xdr:to>
    <xdr:sp macro="" textlink="">
      <xdr:nvSpPr>
        <xdr:cNvPr id="488" name="Text Box 272" hidden="1"/>
        <xdr:cNvSpPr txBox="1">
          <a:spLocks noChangeArrowheads="1"/>
        </xdr:cNvSpPr>
      </xdr:nvSpPr>
      <xdr:spPr bwMode="auto">
        <a:xfrm>
          <a:off x="809625" y="14497050"/>
          <a:ext cx="0" cy="34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173082</xdr:rowOff>
    </xdr:to>
    <xdr:sp macro="" textlink="">
      <xdr:nvSpPr>
        <xdr:cNvPr id="489" name="Text Box 13" hidden="1"/>
        <xdr:cNvSpPr txBox="1">
          <a:spLocks noChangeArrowheads="1"/>
        </xdr:cNvSpPr>
      </xdr:nvSpPr>
      <xdr:spPr bwMode="auto">
        <a:xfrm>
          <a:off x="809625" y="14497050"/>
          <a:ext cx="0" cy="17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173082</xdr:rowOff>
    </xdr:to>
    <xdr:sp macro="" textlink="">
      <xdr:nvSpPr>
        <xdr:cNvPr id="490" name="Text Box 13" hidden="1"/>
        <xdr:cNvSpPr txBox="1">
          <a:spLocks noChangeArrowheads="1"/>
        </xdr:cNvSpPr>
      </xdr:nvSpPr>
      <xdr:spPr bwMode="auto">
        <a:xfrm>
          <a:off x="809625" y="14497050"/>
          <a:ext cx="0" cy="17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173082</xdr:rowOff>
    </xdr:to>
    <xdr:sp macro="" textlink="">
      <xdr:nvSpPr>
        <xdr:cNvPr id="491" name="Text Box 13" hidden="1"/>
        <xdr:cNvSpPr txBox="1">
          <a:spLocks noChangeArrowheads="1"/>
        </xdr:cNvSpPr>
      </xdr:nvSpPr>
      <xdr:spPr bwMode="auto">
        <a:xfrm>
          <a:off x="809625" y="14497050"/>
          <a:ext cx="0" cy="17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108</xdr:row>
      <xdr:rowOff>173082</xdr:rowOff>
    </xdr:to>
    <xdr:sp macro="" textlink="">
      <xdr:nvSpPr>
        <xdr:cNvPr id="492" name="Text Box 272" hidden="1"/>
        <xdr:cNvSpPr txBox="1">
          <a:spLocks noChangeArrowheads="1"/>
        </xdr:cNvSpPr>
      </xdr:nvSpPr>
      <xdr:spPr bwMode="auto">
        <a:xfrm>
          <a:off x="809625" y="14497050"/>
          <a:ext cx="0" cy="17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108</xdr:row>
      <xdr:rowOff>0</xdr:rowOff>
    </xdr:from>
    <xdr:to>
      <xdr:col>6</xdr:col>
      <xdr:colOff>657225</xdr:colOff>
      <xdr:row>108</xdr:row>
      <xdr:rowOff>404812</xdr:rowOff>
    </xdr:to>
    <xdr:sp macro="" textlink="">
      <xdr:nvSpPr>
        <xdr:cNvPr id="493" name="Text Box 272" hidden="1"/>
        <xdr:cNvSpPr txBox="1">
          <a:spLocks noChangeArrowheads="1"/>
        </xdr:cNvSpPr>
      </xdr:nvSpPr>
      <xdr:spPr bwMode="auto">
        <a:xfrm>
          <a:off x="4676775" y="14497050"/>
          <a:ext cx="0" cy="408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657225</xdr:colOff>
      <xdr:row>110</xdr:row>
      <xdr:rowOff>0</xdr:rowOff>
    </xdr:from>
    <xdr:to>
      <xdr:col>8</xdr:col>
      <xdr:colOff>657225</xdr:colOff>
      <xdr:row>111</xdr:row>
      <xdr:rowOff>0</xdr:rowOff>
    </xdr:to>
    <xdr:sp macro="" textlink="">
      <xdr:nvSpPr>
        <xdr:cNvPr id="494" name="Text Box 272"/>
        <xdr:cNvSpPr txBox="1">
          <a:spLocks noChangeArrowheads="1"/>
        </xdr:cNvSpPr>
      </xdr:nvSpPr>
      <xdr:spPr bwMode="auto">
        <a:xfrm>
          <a:off x="5025118" y="517071"/>
          <a:ext cx="0" cy="408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657225</xdr:colOff>
      <xdr:row>108</xdr:row>
      <xdr:rowOff>0</xdr:rowOff>
    </xdr:from>
    <xdr:to>
      <xdr:col>8</xdr:col>
      <xdr:colOff>657225</xdr:colOff>
      <xdr:row>108</xdr:row>
      <xdr:rowOff>404812</xdr:rowOff>
    </xdr:to>
    <xdr:sp macro="" textlink="">
      <xdr:nvSpPr>
        <xdr:cNvPr id="495" name="Text Box 272" hidden="1"/>
        <xdr:cNvSpPr txBox="1">
          <a:spLocks noChangeArrowheads="1"/>
        </xdr:cNvSpPr>
      </xdr:nvSpPr>
      <xdr:spPr bwMode="auto">
        <a:xfrm>
          <a:off x="5025118" y="517071"/>
          <a:ext cx="0" cy="416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112</xdr:row>
      <xdr:rowOff>0</xdr:rowOff>
    </xdr:from>
    <xdr:to>
      <xdr:col>6</xdr:col>
      <xdr:colOff>657225</xdr:colOff>
      <xdr:row>112</xdr:row>
      <xdr:rowOff>404812</xdr:rowOff>
    </xdr:to>
    <xdr:sp macro="" textlink="">
      <xdr:nvSpPr>
        <xdr:cNvPr id="496" name="Text Box 272"/>
        <xdr:cNvSpPr txBox="1">
          <a:spLocks noChangeArrowheads="1"/>
        </xdr:cNvSpPr>
      </xdr:nvSpPr>
      <xdr:spPr bwMode="auto">
        <a:xfrm>
          <a:off x="5014913" y="161329688"/>
          <a:ext cx="0" cy="408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657225</xdr:colOff>
      <xdr:row>112</xdr:row>
      <xdr:rowOff>0</xdr:rowOff>
    </xdr:from>
    <xdr:to>
      <xdr:col>8</xdr:col>
      <xdr:colOff>657225</xdr:colOff>
      <xdr:row>112</xdr:row>
      <xdr:rowOff>404812</xdr:rowOff>
    </xdr:to>
    <xdr:sp macro="" textlink="">
      <xdr:nvSpPr>
        <xdr:cNvPr id="497" name="Text Box 272"/>
        <xdr:cNvSpPr txBox="1">
          <a:spLocks noChangeArrowheads="1"/>
        </xdr:cNvSpPr>
      </xdr:nvSpPr>
      <xdr:spPr bwMode="auto">
        <a:xfrm>
          <a:off x="6419850" y="161329688"/>
          <a:ext cx="0" cy="408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110</xdr:row>
      <xdr:rowOff>0</xdr:rowOff>
    </xdr:from>
    <xdr:to>
      <xdr:col>6</xdr:col>
      <xdr:colOff>657225</xdr:colOff>
      <xdr:row>111</xdr:row>
      <xdr:rowOff>0</xdr:rowOff>
    </xdr:to>
    <xdr:sp macro="" textlink="">
      <xdr:nvSpPr>
        <xdr:cNvPr id="498" name="Text Box 272"/>
        <xdr:cNvSpPr txBox="1">
          <a:spLocks noChangeArrowheads="1"/>
        </xdr:cNvSpPr>
      </xdr:nvSpPr>
      <xdr:spPr bwMode="auto">
        <a:xfrm>
          <a:off x="4676775" y="15592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110</xdr:row>
      <xdr:rowOff>0</xdr:rowOff>
    </xdr:from>
    <xdr:to>
      <xdr:col>6</xdr:col>
      <xdr:colOff>657225</xdr:colOff>
      <xdr:row>111</xdr:row>
      <xdr:rowOff>0</xdr:rowOff>
    </xdr:to>
    <xdr:sp macro="" textlink="">
      <xdr:nvSpPr>
        <xdr:cNvPr id="499" name="Text Box 272"/>
        <xdr:cNvSpPr txBox="1">
          <a:spLocks noChangeArrowheads="1"/>
        </xdr:cNvSpPr>
      </xdr:nvSpPr>
      <xdr:spPr bwMode="auto">
        <a:xfrm>
          <a:off x="4676775" y="15592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108</xdr:row>
      <xdr:rowOff>0</xdr:rowOff>
    </xdr:from>
    <xdr:to>
      <xdr:col>3</xdr:col>
      <xdr:colOff>485775</xdr:colOff>
      <xdr:row>113</xdr:row>
      <xdr:rowOff>15649</xdr:rowOff>
    </xdr:to>
    <xdr:sp macro="" textlink="">
      <xdr:nvSpPr>
        <xdr:cNvPr id="500" name="Text Box 13"/>
        <xdr:cNvSpPr txBox="1">
          <a:spLocks noChangeArrowheads="1"/>
        </xdr:cNvSpPr>
      </xdr:nvSpPr>
      <xdr:spPr bwMode="auto">
        <a:xfrm>
          <a:off x="809625" y="15392400"/>
          <a:ext cx="0" cy="897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108</xdr:row>
      <xdr:rowOff>0</xdr:rowOff>
    </xdr:from>
    <xdr:to>
      <xdr:col>6</xdr:col>
      <xdr:colOff>657225</xdr:colOff>
      <xdr:row>111</xdr:row>
      <xdr:rowOff>674231</xdr:rowOff>
    </xdr:to>
    <xdr:sp macro="" textlink="">
      <xdr:nvSpPr>
        <xdr:cNvPr id="501" name="Text Box 272"/>
        <xdr:cNvSpPr txBox="1">
          <a:spLocks noChangeArrowheads="1"/>
        </xdr:cNvSpPr>
      </xdr:nvSpPr>
      <xdr:spPr bwMode="auto">
        <a:xfrm>
          <a:off x="4676775" y="15392400"/>
          <a:ext cx="0" cy="402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108</xdr:row>
      <xdr:rowOff>0</xdr:rowOff>
    </xdr:from>
    <xdr:to>
      <xdr:col>6</xdr:col>
      <xdr:colOff>657225</xdr:colOff>
      <xdr:row>111</xdr:row>
      <xdr:rowOff>674231</xdr:rowOff>
    </xdr:to>
    <xdr:sp macro="" textlink="">
      <xdr:nvSpPr>
        <xdr:cNvPr id="502" name="Text Box 272"/>
        <xdr:cNvSpPr txBox="1">
          <a:spLocks noChangeArrowheads="1"/>
        </xdr:cNvSpPr>
      </xdr:nvSpPr>
      <xdr:spPr bwMode="auto">
        <a:xfrm>
          <a:off x="4676775" y="15392400"/>
          <a:ext cx="0" cy="402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111</xdr:row>
      <xdr:rowOff>0</xdr:rowOff>
    </xdr:from>
    <xdr:to>
      <xdr:col>3</xdr:col>
      <xdr:colOff>485775</xdr:colOff>
      <xdr:row>111</xdr:row>
      <xdr:rowOff>441211</xdr:rowOff>
    </xdr:to>
    <xdr:sp macro="" textlink="">
      <xdr:nvSpPr>
        <xdr:cNvPr id="503" name="Text Box 13">
          <a:extLst>
            <a:ext uri="{FF2B5EF4-FFF2-40B4-BE49-F238E27FC236}">
              <a16:creationId xmlns="" xmlns:a16="http://schemas.microsoft.com/office/drawing/2014/main" id="{00000000-0008-0000-0000-00006C000000}"/>
            </a:ext>
          </a:extLst>
        </xdr:cNvPr>
        <xdr:cNvSpPr txBox="1">
          <a:spLocks noChangeArrowheads="1"/>
        </xdr:cNvSpPr>
      </xdr:nvSpPr>
      <xdr:spPr bwMode="auto">
        <a:xfrm>
          <a:off x="809625" y="16859250"/>
          <a:ext cx="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111</xdr:row>
      <xdr:rowOff>0</xdr:rowOff>
    </xdr:from>
    <xdr:to>
      <xdr:col>7</xdr:col>
      <xdr:colOff>0</xdr:colOff>
      <xdr:row>111</xdr:row>
      <xdr:rowOff>190499</xdr:rowOff>
    </xdr:to>
    <xdr:sp macro="" textlink="">
      <xdr:nvSpPr>
        <xdr:cNvPr id="504" name="Text Box 272">
          <a:extLst>
            <a:ext uri="{FF2B5EF4-FFF2-40B4-BE49-F238E27FC236}">
              <a16:creationId xmlns="" xmlns:a16="http://schemas.microsoft.com/office/drawing/2014/main" id="{00000000-0008-0000-0000-00006D000000}"/>
            </a:ext>
          </a:extLst>
        </xdr:cNvPr>
        <xdr:cNvSpPr txBox="1">
          <a:spLocks noChangeArrowheads="1"/>
        </xdr:cNvSpPr>
      </xdr:nvSpPr>
      <xdr:spPr bwMode="auto">
        <a:xfrm>
          <a:off x="4676775" y="16859250"/>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111</xdr:row>
      <xdr:rowOff>0</xdr:rowOff>
    </xdr:from>
    <xdr:to>
      <xdr:col>3</xdr:col>
      <xdr:colOff>485775</xdr:colOff>
      <xdr:row>111</xdr:row>
      <xdr:rowOff>441211</xdr:rowOff>
    </xdr:to>
    <xdr:sp macro="" textlink="">
      <xdr:nvSpPr>
        <xdr:cNvPr id="505" name="Text Box 13">
          <a:extLst>
            <a:ext uri="{FF2B5EF4-FFF2-40B4-BE49-F238E27FC236}">
              <a16:creationId xmlns="" xmlns:a16="http://schemas.microsoft.com/office/drawing/2014/main" id="{00000000-0008-0000-0000-00006E000000}"/>
            </a:ext>
          </a:extLst>
        </xdr:cNvPr>
        <xdr:cNvSpPr txBox="1">
          <a:spLocks noChangeArrowheads="1"/>
        </xdr:cNvSpPr>
      </xdr:nvSpPr>
      <xdr:spPr bwMode="auto">
        <a:xfrm>
          <a:off x="809625" y="16859250"/>
          <a:ext cx="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111</xdr:row>
      <xdr:rowOff>0</xdr:rowOff>
    </xdr:from>
    <xdr:to>
      <xdr:col>7</xdr:col>
      <xdr:colOff>0</xdr:colOff>
      <xdr:row>111</xdr:row>
      <xdr:rowOff>190499</xdr:rowOff>
    </xdr:to>
    <xdr:sp macro="" textlink="">
      <xdr:nvSpPr>
        <xdr:cNvPr id="506" name="Text Box 272">
          <a:extLst>
            <a:ext uri="{FF2B5EF4-FFF2-40B4-BE49-F238E27FC236}">
              <a16:creationId xmlns="" xmlns:a16="http://schemas.microsoft.com/office/drawing/2014/main" id="{00000000-0008-0000-0000-00006F000000}"/>
            </a:ext>
          </a:extLst>
        </xdr:cNvPr>
        <xdr:cNvSpPr txBox="1">
          <a:spLocks noChangeArrowheads="1"/>
        </xdr:cNvSpPr>
      </xdr:nvSpPr>
      <xdr:spPr bwMode="auto">
        <a:xfrm>
          <a:off x="4676775" y="16859250"/>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111</xdr:row>
      <xdr:rowOff>0</xdr:rowOff>
    </xdr:from>
    <xdr:ext cx="0" cy="404812"/>
    <xdr:sp macro="" textlink="">
      <xdr:nvSpPr>
        <xdr:cNvPr id="507" name="Text Box 272">
          <a:extLst>
            <a:ext uri="{FF2B5EF4-FFF2-40B4-BE49-F238E27FC236}">
              <a16:creationId xmlns="" xmlns:a16="http://schemas.microsoft.com/office/drawing/2014/main" id="{1BD6C2D6-0CA1-48EA-B347-094636ADB0B6}"/>
            </a:ext>
          </a:extLst>
        </xdr:cNvPr>
        <xdr:cNvSpPr txBox="1">
          <a:spLocks noChangeArrowheads="1"/>
        </xdr:cNvSpPr>
      </xdr:nvSpPr>
      <xdr:spPr bwMode="auto">
        <a:xfrm>
          <a:off x="4676775" y="168592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111</xdr:row>
      <xdr:rowOff>0</xdr:rowOff>
    </xdr:from>
    <xdr:ext cx="0" cy="404812"/>
    <xdr:sp macro="" textlink="">
      <xdr:nvSpPr>
        <xdr:cNvPr id="508" name="Text Box 272">
          <a:extLst>
            <a:ext uri="{FF2B5EF4-FFF2-40B4-BE49-F238E27FC236}">
              <a16:creationId xmlns="" xmlns:a16="http://schemas.microsoft.com/office/drawing/2014/main" id="{9B76929F-1E25-4990-8E5E-4BF0F5B4A547}"/>
            </a:ext>
          </a:extLst>
        </xdr:cNvPr>
        <xdr:cNvSpPr txBox="1">
          <a:spLocks noChangeArrowheads="1"/>
        </xdr:cNvSpPr>
      </xdr:nvSpPr>
      <xdr:spPr bwMode="auto">
        <a:xfrm>
          <a:off x="4676775" y="168592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495300</xdr:colOff>
      <xdr:row>126</xdr:row>
      <xdr:rowOff>0</xdr:rowOff>
    </xdr:from>
    <xdr:to>
      <xdr:col>3</xdr:col>
      <xdr:colOff>495300</xdr:colOff>
      <xdr:row>137</xdr:row>
      <xdr:rowOff>589530</xdr:rowOff>
    </xdr:to>
    <xdr:sp macro="" textlink="">
      <xdr:nvSpPr>
        <xdr:cNvPr id="509" name="Text Box 13"/>
        <xdr:cNvSpPr txBox="1">
          <a:spLocks noChangeArrowheads="1"/>
        </xdr:cNvSpPr>
      </xdr:nvSpPr>
      <xdr:spPr bwMode="auto">
        <a:xfrm>
          <a:off x="819150" y="1953577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126</xdr:row>
      <xdr:rowOff>0</xdr:rowOff>
    </xdr:from>
    <xdr:to>
      <xdr:col>3</xdr:col>
      <xdr:colOff>495300</xdr:colOff>
      <xdr:row>137</xdr:row>
      <xdr:rowOff>589530</xdr:rowOff>
    </xdr:to>
    <xdr:sp macro="" textlink="">
      <xdr:nvSpPr>
        <xdr:cNvPr id="510" name="Text Box 13"/>
        <xdr:cNvSpPr txBox="1">
          <a:spLocks noChangeArrowheads="1"/>
        </xdr:cNvSpPr>
      </xdr:nvSpPr>
      <xdr:spPr bwMode="auto">
        <a:xfrm>
          <a:off x="819150" y="1953577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126</xdr:row>
      <xdr:rowOff>0</xdr:rowOff>
    </xdr:from>
    <xdr:to>
      <xdr:col>3</xdr:col>
      <xdr:colOff>495300</xdr:colOff>
      <xdr:row>137</xdr:row>
      <xdr:rowOff>589530</xdr:rowOff>
    </xdr:to>
    <xdr:sp macro="" textlink="">
      <xdr:nvSpPr>
        <xdr:cNvPr id="511" name="Text Box 13"/>
        <xdr:cNvSpPr txBox="1">
          <a:spLocks noChangeArrowheads="1"/>
        </xdr:cNvSpPr>
      </xdr:nvSpPr>
      <xdr:spPr bwMode="auto">
        <a:xfrm>
          <a:off x="819150" y="1953577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126</xdr:row>
      <xdr:rowOff>0</xdr:rowOff>
    </xdr:from>
    <xdr:to>
      <xdr:col>3</xdr:col>
      <xdr:colOff>495300</xdr:colOff>
      <xdr:row>137</xdr:row>
      <xdr:rowOff>589530</xdr:rowOff>
    </xdr:to>
    <xdr:sp macro="" textlink="">
      <xdr:nvSpPr>
        <xdr:cNvPr id="512" name="Text Box 13"/>
        <xdr:cNvSpPr txBox="1">
          <a:spLocks noChangeArrowheads="1"/>
        </xdr:cNvSpPr>
      </xdr:nvSpPr>
      <xdr:spPr bwMode="auto">
        <a:xfrm>
          <a:off x="819150" y="1953577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126</xdr:row>
      <xdr:rowOff>0</xdr:rowOff>
    </xdr:from>
    <xdr:to>
      <xdr:col>7</xdr:col>
      <xdr:colOff>6928</xdr:colOff>
      <xdr:row>137</xdr:row>
      <xdr:rowOff>335759</xdr:rowOff>
    </xdr:to>
    <xdr:sp macro="" textlink="">
      <xdr:nvSpPr>
        <xdr:cNvPr id="513" name="Text Box 272"/>
        <xdr:cNvSpPr txBox="1">
          <a:spLocks noChangeArrowheads="1"/>
        </xdr:cNvSpPr>
      </xdr:nvSpPr>
      <xdr:spPr bwMode="auto">
        <a:xfrm>
          <a:off x="4676775" y="19535775"/>
          <a:ext cx="64078" cy="756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134</xdr:row>
      <xdr:rowOff>707570</xdr:rowOff>
    </xdr:to>
    <xdr:sp macro="" textlink="">
      <xdr:nvSpPr>
        <xdr:cNvPr id="514" name="Text Box 13"/>
        <xdr:cNvSpPr txBox="1">
          <a:spLocks noChangeArrowheads="1"/>
        </xdr:cNvSpPr>
      </xdr:nvSpPr>
      <xdr:spPr bwMode="auto">
        <a:xfrm>
          <a:off x="759619" y="213836250"/>
          <a:ext cx="0" cy="909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134</xdr:row>
      <xdr:rowOff>401956</xdr:rowOff>
    </xdr:to>
    <xdr:sp macro="" textlink="">
      <xdr:nvSpPr>
        <xdr:cNvPr id="515" name="Text Box 13"/>
        <xdr:cNvSpPr txBox="1">
          <a:spLocks noChangeArrowheads="1"/>
        </xdr:cNvSpPr>
      </xdr:nvSpPr>
      <xdr:spPr bwMode="auto">
        <a:xfrm>
          <a:off x="759619" y="213836250"/>
          <a:ext cx="0" cy="59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134</xdr:row>
      <xdr:rowOff>401956</xdr:rowOff>
    </xdr:to>
    <xdr:sp macro="" textlink="">
      <xdr:nvSpPr>
        <xdr:cNvPr id="516" name="Text Box 272"/>
        <xdr:cNvSpPr txBox="1">
          <a:spLocks noChangeArrowheads="1"/>
        </xdr:cNvSpPr>
      </xdr:nvSpPr>
      <xdr:spPr bwMode="auto">
        <a:xfrm>
          <a:off x="759619" y="213836250"/>
          <a:ext cx="0" cy="59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134</xdr:row>
      <xdr:rowOff>707570</xdr:rowOff>
    </xdr:to>
    <xdr:sp macro="" textlink="">
      <xdr:nvSpPr>
        <xdr:cNvPr id="517" name="Text Box 13"/>
        <xdr:cNvSpPr txBox="1">
          <a:spLocks noChangeArrowheads="1"/>
        </xdr:cNvSpPr>
      </xdr:nvSpPr>
      <xdr:spPr bwMode="auto">
        <a:xfrm>
          <a:off x="759619" y="213836250"/>
          <a:ext cx="0" cy="909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137</xdr:row>
      <xdr:rowOff>59532</xdr:rowOff>
    </xdr:to>
    <xdr:sp macro="" textlink="">
      <xdr:nvSpPr>
        <xdr:cNvPr id="518" name="Text Box 272"/>
        <xdr:cNvSpPr txBox="1">
          <a:spLocks noChangeArrowheads="1"/>
        </xdr:cNvSpPr>
      </xdr:nvSpPr>
      <xdr:spPr bwMode="auto">
        <a:xfrm>
          <a:off x="759619" y="213836250"/>
          <a:ext cx="0" cy="1667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137</xdr:row>
      <xdr:rowOff>59532</xdr:rowOff>
    </xdr:to>
    <xdr:sp macro="" textlink="">
      <xdr:nvSpPr>
        <xdr:cNvPr id="519" name="Text Box 13"/>
        <xdr:cNvSpPr txBox="1">
          <a:spLocks noChangeArrowheads="1"/>
        </xdr:cNvSpPr>
      </xdr:nvSpPr>
      <xdr:spPr bwMode="auto">
        <a:xfrm>
          <a:off x="759619" y="213836250"/>
          <a:ext cx="0" cy="1667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137</xdr:row>
      <xdr:rowOff>59532</xdr:rowOff>
    </xdr:to>
    <xdr:sp macro="" textlink="">
      <xdr:nvSpPr>
        <xdr:cNvPr id="520" name="Text Box 272"/>
        <xdr:cNvSpPr txBox="1">
          <a:spLocks noChangeArrowheads="1"/>
        </xdr:cNvSpPr>
      </xdr:nvSpPr>
      <xdr:spPr bwMode="auto">
        <a:xfrm>
          <a:off x="759619" y="213836250"/>
          <a:ext cx="0" cy="1667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137</xdr:row>
      <xdr:rowOff>59532</xdr:rowOff>
    </xdr:to>
    <xdr:sp macro="" textlink="">
      <xdr:nvSpPr>
        <xdr:cNvPr id="521" name="Text Box 13"/>
        <xdr:cNvSpPr txBox="1">
          <a:spLocks noChangeArrowheads="1"/>
        </xdr:cNvSpPr>
      </xdr:nvSpPr>
      <xdr:spPr bwMode="auto">
        <a:xfrm>
          <a:off x="759619" y="213836250"/>
          <a:ext cx="0" cy="1667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137</xdr:row>
      <xdr:rowOff>59532</xdr:rowOff>
    </xdr:to>
    <xdr:sp macro="" textlink="">
      <xdr:nvSpPr>
        <xdr:cNvPr id="522" name="Text Box 272"/>
        <xdr:cNvSpPr txBox="1">
          <a:spLocks noChangeArrowheads="1"/>
        </xdr:cNvSpPr>
      </xdr:nvSpPr>
      <xdr:spPr bwMode="auto">
        <a:xfrm>
          <a:off x="759619" y="213836250"/>
          <a:ext cx="0" cy="1667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137</xdr:row>
      <xdr:rowOff>59532</xdr:rowOff>
    </xdr:to>
    <xdr:sp macro="" textlink="">
      <xdr:nvSpPr>
        <xdr:cNvPr id="523" name="Text Box 13"/>
        <xdr:cNvSpPr txBox="1">
          <a:spLocks noChangeArrowheads="1"/>
        </xdr:cNvSpPr>
      </xdr:nvSpPr>
      <xdr:spPr bwMode="auto">
        <a:xfrm>
          <a:off x="759619" y="213836250"/>
          <a:ext cx="0" cy="167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137</xdr:row>
      <xdr:rowOff>59532</xdr:rowOff>
    </xdr:to>
    <xdr:sp macro="" textlink="">
      <xdr:nvSpPr>
        <xdr:cNvPr id="524" name="Text Box 272"/>
        <xdr:cNvSpPr txBox="1">
          <a:spLocks noChangeArrowheads="1"/>
        </xdr:cNvSpPr>
      </xdr:nvSpPr>
      <xdr:spPr bwMode="auto">
        <a:xfrm>
          <a:off x="759619" y="213836250"/>
          <a:ext cx="0" cy="167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137</xdr:row>
      <xdr:rowOff>59532</xdr:rowOff>
    </xdr:to>
    <xdr:sp macro="" textlink="">
      <xdr:nvSpPr>
        <xdr:cNvPr id="525" name="Text Box 13"/>
        <xdr:cNvSpPr txBox="1">
          <a:spLocks noChangeArrowheads="1"/>
        </xdr:cNvSpPr>
      </xdr:nvSpPr>
      <xdr:spPr bwMode="auto">
        <a:xfrm>
          <a:off x="759619" y="213836250"/>
          <a:ext cx="0" cy="167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137</xdr:row>
      <xdr:rowOff>59532</xdr:rowOff>
    </xdr:to>
    <xdr:sp macro="" textlink="">
      <xdr:nvSpPr>
        <xdr:cNvPr id="526" name="Text Box 272"/>
        <xdr:cNvSpPr txBox="1">
          <a:spLocks noChangeArrowheads="1"/>
        </xdr:cNvSpPr>
      </xdr:nvSpPr>
      <xdr:spPr bwMode="auto">
        <a:xfrm>
          <a:off x="759619" y="213836250"/>
          <a:ext cx="0" cy="167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137</xdr:row>
      <xdr:rowOff>59532</xdr:rowOff>
    </xdr:to>
    <xdr:sp macro="" textlink="">
      <xdr:nvSpPr>
        <xdr:cNvPr id="527" name="Text Box 13"/>
        <xdr:cNvSpPr txBox="1">
          <a:spLocks noChangeArrowheads="1"/>
        </xdr:cNvSpPr>
      </xdr:nvSpPr>
      <xdr:spPr bwMode="auto">
        <a:xfrm>
          <a:off x="759619" y="213836250"/>
          <a:ext cx="0" cy="167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137</xdr:row>
      <xdr:rowOff>59532</xdr:rowOff>
    </xdr:to>
    <xdr:sp macro="" textlink="">
      <xdr:nvSpPr>
        <xdr:cNvPr id="528" name="Text Box 272"/>
        <xdr:cNvSpPr txBox="1">
          <a:spLocks noChangeArrowheads="1"/>
        </xdr:cNvSpPr>
      </xdr:nvSpPr>
      <xdr:spPr bwMode="auto">
        <a:xfrm>
          <a:off x="759619" y="213836250"/>
          <a:ext cx="0" cy="167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134</xdr:row>
      <xdr:rowOff>401955</xdr:rowOff>
    </xdr:to>
    <xdr:sp macro="" textlink="">
      <xdr:nvSpPr>
        <xdr:cNvPr id="529" name="Text Box 13"/>
        <xdr:cNvSpPr txBox="1">
          <a:spLocks noChangeArrowheads="1"/>
        </xdr:cNvSpPr>
      </xdr:nvSpPr>
      <xdr:spPr bwMode="auto">
        <a:xfrm>
          <a:off x="759619" y="213836250"/>
          <a:ext cx="0" cy="594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134</xdr:row>
      <xdr:rowOff>401955</xdr:rowOff>
    </xdr:to>
    <xdr:sp macro="" textlink="">
      <xdr:nvSpPr>
        <xdr:cNvPr id="530" name="Text Box 13"/>
        <xdr:cNvSpPr txBox="1">
          <a:spLocks noChangeArrowheads="1"/>
        </xdr:cNvSpPr>
      </xdr:nvSpPr>
      <xdr:spPr bwMode="auto">
        <a:xfrm>
          <a:off x="759619" y="213836250"/>
          <a:ext cx="0" cy="594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134</xdr:row>
      <xdr:rowOff>401956</xdr:rowOff>
    </xdr:to>
    <xdr:sp macro="" textlink="">
      <xdr:nvSpPr>
        <xdr:cNvPr id="531" name="Text Box 13"/>
        <xdr:cNvSpPr txBox="1">
          <a:spLocks noChangeArrowheads="1"/>
        </xdr:cNvSpPr>
      </xdr:nvSpPr>
      <xdr:spPr bwMode="auto">
        <a:xfrm>
          <a:off x="759619" y="213836250"/>
          <a:ext cx="0" cy="59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134</xdr:row>
      <xdr:rowOff>401956</xdr:rowOff>
    </xdr:to>
    <xdr:sp macro="" textlink="">
      <xdr:nvSpPr>
        <xdr:cNvPr id="532" name="Text Box 272"/>
        <xdr:cNvSpPr txBox="1">
          <a:spLocks noChangeArrowheads="1"/>
        </xdr:cNvSpPr>
      </xdr:nvSpPr>
      <xdr:spPr bwMode="auto">
        <a:xfrm>
          <a:off x="759619" y="213836250"/>
          <a:ext cx="0" cy="59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134</xdr:row>
      <xdr:rowOff>200704</xdr:rowOff>
    </xdr:to>
    <xdr:sp macro="" textlink="">
      <xdr:nvSpPr>
        <xdr:cNvPr id="533" name="Text Box 13"/>
        <xdr:cNvSpPr txBox="1">
          <a:spLocks noChangeArrowheads="1"/>
        </xdr:cNvSpPr>
      </xdr:nvSpPr>
      <xdr:spPr bwMode="auto">
        <a:xfrm>
          <a:off x="759619" y="213836250"/>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134</xdr:row>
      <xdr:rowOff>200704</xdr:rowOff>
    </xdr:to>
    <xdr:sp macro="" textlink="">
      <xdr:nvSpPr>
        <xdr:cNvPr id="534" name="Text Box 272"/>
        <xdr:cNvSpPr txBox="1">
          <a:spLocks noChangeArrowheads="1"/>
        </xdr:cNvSpPr>
      </xdr:nvSpPr>
      <xdr:spPr bwMode="auto">
        <a:xfrm>
          <a:off x="759619" y="213836250"/>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135</xdr:row>
      <xdr:rowOff>97433</xdr:rowOff>
    </xdr:to>
    <xdr:sp macro="" textlink="">
      <xdr:nvSpPr>
        <xdr:cNvPr id="535" name="Text Box 272"/>
        <xdr:cNvSpPr txBox="1">
          <a:spLocks noChangeArrowheads="1"/>
        </xdr:cNvSpPr>
      </xdr:nvSpPr>
      <xdr:spPr bwMode="auto">
        <a:xfrm>
          <a:off x="759619" y="213836250"/>
          <a:ext cx="0" cy="1301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135</xdr:row>
      <xdr:rowOff>97434</xdr:rowOff>
    </xdr:to>
    <xdr:sp macro="" textlink="">
      <xdr:nvSpPr>
        <xdr:cNvPr id="536" name="Text Box 13"/>
        <xdr:cNvSpPr txBox="1">
          <a:spLocks noChangeArrowheads="1"/>
        </xdr:cNvSpPr>
      </xdr:nvSpPr>
      <xdr:spPr bwMode="auto">
        <a:xfrm>
          <a:off x="759619" y="213836250"/>
          <a:ext cx="0" cy="1301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135</xdr:row>
      <xdr:rowOff>97434</xdr:rowOff>
    </xdr:to>
    <xdr:sp macro="" textlink="">
      <xdr:nvSpPr>
        <xdr:cNvPr id="537" name="Text Box 272"/>
        <xdr:cNvSpPr txBox="1">
          <a:spLocks noChangeArrowheads="1"/>
        </xdr:cNvSpPr>
      </xdr:nvSpPr>
      <xdr:spPr bwMode="auto">
        <a:xfrm>
          <a:off x="759619" y="213836250"/>
          <a:ext cx="0" cy="1301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135</xdr:row>
      <xdr:rowOff>97434</xdr:rowOff>
    </xdr:to>
    <xdr:sp macro="" textlink="">
      <xdr:nvSpPr>
        <xdr:cNvPr id="538" name="Text Box 13"/>
        <xdr:cNvSpPr txBox="1">
          <a:spLocks noChangeArrowheads="1"/>
        </xdr:cNvSpPr>
      </xdr:nvSpPr>
      <xdr:spPr bwMode="auto">
        <a:xfrm>
          <a:off x="759619" y="213836250"/>
          <a:ext cx="0" cy="1301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135</xdr:row>
      <xdr:rowOff>97434</xdr:rowOff>
    </xdr:to>
    <xdr:sp macro="" textlink="">
      <xdr:nvSpPr>
        <xdr:cNvPr id="539" name="Text Box 272"/>
        <xdr:cNvSpPr txBox="1">
          <a:spLocks noChangeArrowheads="1"/>
        </xdr:cNvSpPr>
      </xdr:nvSpPr>
      <xdr:spPr bwMode="auto">
        <a:xfrm>
          <a:off x="759619" y="213836250"/>
          <a:ext cx="0" cy="1301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135</xdr:row>
      <xdr:rowOff>83343</xdr:rowOff>
    </xdr:to>
    <xdr:sp macro="" textlink="">
      <xdr:nvSpPr>
        <xdr:cNvPr id="540" name="Text Box 13"/>
        <xdr:cNvSpPr txBox="1">
          <a:spLocks noChangeArrowheads="1"/>
        </xdr:cNvSpPr>
      </xdr:nvSpPr>
      <xdr:spPr bwMode="auto">
        <a:xfrm>
          <a:off x="759619" y="213836250"/>
          <a:ext cx="0" cy="129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135</xdr:row>
      <xdr:rowOff>83343</xdr:rowOff>
    </xdr:to>
    <xdr:sp macro="" textlink="">
      <xdr:nvSpPr>
        <xdr:cNvPr id="541" name="Text Box 272"/>
        <xdr:cNvSpPr txBox="1">
          <a:spLocks noChangeArrowheads="1"/>
        </xdr:cNvSpPr>
      </xdr:nvSpPr>
      <xdr:spPr bwMode="auto">
        <a:xfrm>
          <a:off x="759619" y="213836250"/>
          <a:ext cx="0" cy="129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135</xdr:row>
      <xdr:rowOff>83343</xdr:rowOff>
    </xdr:to>
    <xdr:sp macro="" textlink="">
      <xdr:nvSpPr>
        <xdr:cNvPr id="542" name="Text Box 13"/>
        <xdr:cNvSpPr txBox="1">
          <a:spLocks noChangeArrowheads="1"/>
        </xdr:cNvSpPr>
      </xdr:nvSpPr>
      <xdr:spPr bwMode="auto">
        <a:xfrm>
          <a:off x="759619" y="213836250"/>
          <a:ext cx="0" cy="129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135</xdr:row>
      <xdr:rowOff>83343</xdr:rowOff>
    </xdr:to>
    <xdr:sp macro="" textlink="">
      <xdr:nvSpPr>
        <xdr:cNvPr id="543" name="Text Box 272"/>
        <xdr:cNvSpPr txBox="1">
          <a:spLocks noChangeArrowheads="1"/>
        </xdr:cNvSpPr>
      </xdr:nvSpPr>
      <xdr:spPr bwMode="auto">
        <a:xfrm>
          <a:off x="759619" y="213836250"/>
          <a:ext cx="0" cy="129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135</xdr:row>
      <xdr:rowOff>83343</xdr:rowOff>
    </xdr:to>
    <xdr:sp macro="" textlink="">
      <xdr:nvSpPr>
        <xdr:cNvPr id="544" name="Text Box 13"/>
        <xdr:cNvSpPr txBox="1">
          <a:spLocks noChangeArrowheads="1"/>
        </xdr:cNvSpPr>
      </xdr:nvSpPr>
      <xdr:spPr bwMode="auto">
        <a:xfrm>
          <a:off x="759619" y="213836250"/>
          <a:ext cx="0" cy="129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135</xdr:row>
      <xdr:rowOff>83343</xdr:rowOff>
    </xdr:to>
    <xdr:sp macro="" textlink="">
      <xdr:nvSpPr>
        <xdr:cNvPr id="545" name="Text Box 272"/>
        <xdr:cNvSpPr txBox="1">
          <a:spLocks noChangeArrowheads="1"/>
        </xdr:cNvSpPr>
      </xdr:nvSpPr>
      <xdr:spPr bwMode="auto">
        <a:xfrm>
          <a:off x="759619" y="213836250"/>
          <a:ext cx="0" cy="129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134</xdr:row>
      <xdr:rowOff>200704</xdr:rowOff>
    </xdr:to>
    <xdr:sp macro="" textlink="">
      <xdr:nvSpPr>
        <xdr:cNvPr id="546" name="Text Box 13"/>
        <xdr:cNvSpPr txBox="1">
          <a:spLocks noChangeArrowheads="1"/>
        </xdr:cNvSpPr>
      </xdr:nvSpPr>
      <xdr:spPr bwMode="auto">
        <a:xfrm>
          <a:off x="759619" y="213836250"/>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134</xdr:row>
      <xdr:rowOff>200704</xdr:rowOff>
    </xdr:to>
    <xdr:sp macro="" textlink="">
      <xdr:nvSpPr>
        <xdr:cNvPr id="547" name="Text Box 13"/>
        <xdr:cNvSpPr txBox="1">
          <a:spLocks noChangeArrowheads="1"/>
        </xdr:cNvSpPr>
      </xdr:nvSpPr>
      <xdr:spPr bwMode="auto">
        <a:xfrm>
          <a:off x="759619" y="213836250"/>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134</xdr:row>
      <xdr:rowOff>200704</xdr:rowOff>
    </xdr:to>
    <xdr:sp macro="" textlink="">
      <xdr:nvSpPr>
        <xdr:cNvPr id="548" name="Text Box 13"/>
        <xdr:cNvSpPr txBox="1">
          <a:spLocks noChangeArrowheads="1"/>
        </xdr:cNvSpPr>
      </xdr:nvSpPr>
      <xdr:spPr bwMode="auto">
        <a:xfrm>
          <a:off x="759619" y="213836250"/>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133</xdr:row>
      <xdr:rowOff>0</xdr:rowOff>
    </xdr:from>
    <xdr:to>
      <xdr:col>3</xdr:col>
      <xdr:colOff>485775</xdr:colOff>
      <xdr:row>134</xdr:row>
      <xdr:rowOff>200704</xdr:rowOff>
    </xdr:to>
    <xdr:sp macro="" textlink="">
      <xdr:nvSpPr>
        <xdr:cNvPr id="549" name="Text Box 272"/>
        <xdr:cNvSpPr txBox="1">
          <a:spLocks noChangeArrowheads="1"/>
        </xdr:cNvSpPr>
      </xdr:nvSpPr>
      <xdr:spPr bwMode="auto">
        <a:xfrm>
          <a:off x="759619" y="213836250"/>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192</xdr:row>
      <xdr:rowOff>739210</xdr:rowOff>
    </xdr:to>
    <xdr:sp macro="" textlink="">
      <xdr:nvSpPr>
        <xdr:cNvPr id="550" name="Text Box 13"/>
        <xdr:cNvSpPr txBox="1">
          <a:spLocks noChangeArrowheads="1"/>
        </xdr:cNvSpPr>
      </xdr:nvSpPr>
      <xdr:spPr bwMode="auto">
        <a:xfrm>
          <a:off x="809625" y="5124450"/>
          <a:ext cx="0" cy="1088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51"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52"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53"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5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55"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56"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57"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5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59"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60"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6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62"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63"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6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65"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66"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67"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68"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69"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70"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7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72"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73"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7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75"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76"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77"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7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79"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80"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8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82"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83"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8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85"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86"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87"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8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89"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90"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9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92"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93"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9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95"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96"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97"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9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599"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00"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0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02"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03"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04"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05"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06"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07"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0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09"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10"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1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12"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13"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1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15"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16"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17"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1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19"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20"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21"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22"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23"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2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25"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26"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27"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2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29"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30"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3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32"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33"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188</xdr:row>
      <xdr:rowOff>507546</xdr:rowOff>
    </xdr:to>
    <xdr:sp macro="" textlink="">
      <xdr:nvSpPr>
        <xdr:cNvPr id="634"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178</xdr:row>
      <xdr:rowOff>0</xdr:rowOff>
    </xdr:from>
    <xdr:to>
      <xdr:col>3</xdr:col>
      <xdr:colOff>485775</xdr:colOff>
      <xdr:row>192</xdr:row>
      <xdr:rowOff>902833</xdr:rowOff>
    </xdr:to>
    <xdr:sp macro="" textlink="">
      <xdr:nvSpPr>
        <xdr:cNvPr id="635" name="Text Box 13"/>
        <xdr:cNvSpPr txBox="1">
          <a:spLocks noChangeArrowheads="1"/>
        </xdr:cNvSpPr>
      </xdr:nvSpPr>
      <xdr:spPr bwMode="auto">
        <a:xfrm>
          <a:off x="809625" y="5124450"/>
          <a:ext cx="0" cy="1697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178</xdr:row>
      <xdr:rowOff>0</xdr:rowOff>
    </xdr:from>
    <xdr:to>
      <xdr:col>6</xdr:col>
      <xdr:colOff>657225</xdr:colOff>
      <xdr:row>191</xdr:row>
      <xdr:rowOff>97971</xdr:rowOff>
    </xdr:to>
    <xdr:sp macro="" textlink="">
      <xdr:nvSpPr>
        <xdr:cNvPr id="636" name="Text Box 272"/>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178</xdr:row>
      <xdr:rowOff>0</xdr:rowOff>
    </xdr:from>
    <xdr:to>
      <xdr:col>3</xdr:col>
      <xdr:colOff>485775</xdr:colOff>
      <xdr:row>192</xdr:row>
      <xdr:rowOff>902833</xdr:rowOff>
    </xdr:to>
    <xdr:sp macro="" textlink="">
      <xdr:nvSpPr>
        <xdr:cNvPr id="637" name="Text Box 13"/>
        <xdr:cNvSpPr txBox="1">
          <a:spLocks noChangeArrowheads="1"/>
        </xdr:cNvSpPr>
      </xdr:nvSpPr>
      <xdr:spPr bwMode="auto">
        <a:xfrm>
          <a:off x="809625" y="5124450"/>
          <a:ext cx="0" cy="1697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178</xdr:row>
      <xdr:rowOff>0</xdr:rowOff>
    </xdr:from>
    <xdr:to>
      <xdr:col>6</xdr:col>
      <xdr:colOff>657225</xdr:colOff>
      <xdr:row>191</xdr:row>
      <xdr:rowOff>97971</xdr:rowOff>
    </xdr:to>
    <xdr:sp macro="" textlink="">
      <xdr:nvSpPr>
        <xdr:cNvPr id="638" name="Text Box 272"/>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178</xdr:row>
      <xdr:rowOff>0</xdr:rowOff>
    </xdr:from>
    <xdr:to>
      <xdr:col>3</xdr:col>
      <xdr:colOff>495300</xdr:colOff>
      <xdr:row>192</xdr:row>
      <xdr:rowOff>233703</xdr:rowOff>
    </xdr:to>
    <xdr:sp macro="" textlink="">
      <xdr:nvSpPr>
        <xdr:cNvPr id="639" name="Text Box 13"/>
        <xdr:cNvSpPr txBox="1">
          <a:spLocks noChangeArrowheads="1"/>
        </xdr:cNvSpPr>
      </xdr:nvSpPr>
      <xdr:spPr bwMode="auto">
        <a:xfrm>
          <a:off x="819150" y="5124450"/>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178</xdr:row>
      <xdr:rowOff>0</xdr:rowOff>
    </xdr:from>
    <xdr:to>
      <xdr:col>3</xdr:col>
      <xdr:colOff>495300</xdr:colOff>
      <xdr:row>192</xdr:row>
      <xdr:rowOff>233703</xdr:rowOff>
    </xdr:to>
    <xdr:sp macro="" textlink="">
      <xdr:nvSpPr>
        <xdr:cNvPr id="640" name="Text Box 13"/>
        <xdr:cNvSpPr txBox="1">
          <a:spLocks noChangeArrowheads="1"/>
        </xdr:cNvSpPr>
      </xdr:nvSpPr>
      <xdr:spPr bwMode="auto">
        <a:xfrm>
          <a:off x="819150" y="5124450"/>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178</xdr:row>
      <xdr:rowOff>0</xdr:rowOff>
    </xdr:from>
    <xdr:to>
      <xdr:col>3</xdr:col>
      <xdr:colOff>495300</xdr:colOff>
      <xdr:row>192</xdr:row>
      <xdr:rowOff>233703</xdr:rowOff>
    </xdr:to>
    <xdr:sp macro="" textlink="">
      <xdr:nvSpPr>
        <xdr:cNvPr id="641" name="Text Box 13"/>
        <xdr:cNvSpPr txBox="1">
          <a:spLocks noChangeArrowheads="1"/>
        </xdr:cNvSpPr>
      </xdr:nvSpPr>
      <xdr:spPr bwMode="auto">
        <a:xfrm>
          <a:off x="819150" y="5124450"/>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178</xdr:row>
      <xdr:rowOff>0</xdr:rowOff>
    </xdr:from>
    <xdr:to>
      <xdr:col>3</xdr:col>
      <xdr:colOff>495300</xdr:colOff>
      <xdr:row>192</xdr:row>
      <xdr:rowOff>233703</xdr:rowOff>
    </xdr:to>
    <xdr:sp macro="" textlink="">
      <xdr:nvSpPr>
        <xdr:cNvPr id="642" name="Text Box 13"/>
        <xdr:cNvSpPr txBox="1">
          <a:spLocks noChangeArrowheads="1"/>
        </xdr:cNvSpPr>
      </xdr:nvSpPr>
      <xdr:spPr bwMode="auto">
        <a:xfrm>
          <a:off x="819150" y="5124450"/>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178</xdr:row>
      <xdr:rowOff>0</xdr:rowOff>
    </xdr:from>
    <xdr:to>
      <xdr:col>7</xdr:col>
      <xdr:colOff>6928</xdr:colOff>
      <xdr:row>192</xdr:row>
      <xdr:rowOff>231322</xdr:rowOff>
    </xdr:to>
    <xdr:sp macro="" textlink="">
      <xdr:nvSpPr>
        <xdr:cNvPr id="643" name="Text Box 272"/>
        <xdr:cNvSpPr txBox="1">
          <a:spLocks noChangeArrowheads="1"/>
        </xdr:cNvSpPr>
      </xdr:nvSpPr>
      <xdr:spPr bwMode="auto">
        <a:xfrm>
          <a:off x="4676775" y="5124450"/>
          <a:ext cx="64078"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44"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45"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46"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47"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4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49"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50"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51"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5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53"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54"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5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56"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57"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5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59"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60"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61"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62"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63"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64"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6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66"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67"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6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69"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70"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71"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7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73"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74"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7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76"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77"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7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79"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80"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81"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8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83"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84"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8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86"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87"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8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89"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90"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91"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9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93"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94"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9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96"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97"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98"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699"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00"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01"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0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03"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04"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0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06"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07"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0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09"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10"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11"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1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13"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14"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15"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16"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17"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1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19"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20"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21"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2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23"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24"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2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26"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27"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352086</xdr:rowOff>
    </xdr:to>
    <xdr:sp macro="" textlink="">
      <xdr:nvSpPr>
        <xdr:cNvPr id="728"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178</xdr:row>
      <xdr:rowOff>0</xdr:rowOff>
    </xdr:from>
    <xdr:to>
      <xdr:col>3</xdr:col>
      <xdr:colOff>485775</xdr:colOff>
      <xdr:row>192</xdr:row>
      <xdr:rowOff>86065</xdr:rowOff>
    </xdr:to>
    <xdr:sp macro="" textlink="">
      <xdr:nvSpPr>
        <xdr:cNvPr id="729" name="Text Box 13">
          <a:extLst>
            <a:ext uri="{FF2B5EF4-FFF2-40B4-BE49-F238E27FC236}">
              <a16:creationId xmlns="" xmlns:a16="http://schemas.microsoft.com/office/drawing/2014/main" id="{00000000-0008-0000-0000-00006C000000}"/>
            </a:ext>
          </a:extLst>
        </xdr:cNvPr>
        <xdr:cNvSpPr txBox="1">
          <a:spLocks noChangeArrowheads="1"/>
        </xdr:cNvSpPr>
      </xdr:nvSpPr>
      <xdr:spPr bwMode="auto">
        <a:xfrm>
          <a:off x="809625" y="5124450"/>
          <a:ext cx="0"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178</xdr:row>
      <xdr:rowOff>0</xdr:rowOff>
    </xdr:from>
    <xdr:to>
      <xdr:col>7</xdr:col>
      <xdr:colOff>0</xdr:colOff>
      <xdr:row>190</xdr:row>
      <xdr:rowOff>484413</xdr:rowOff>
    </xdr:to>
    <xdr:sp macro="" textlink="">
      <xdr:nvSpPr>
        <xdr:cNvPr id="730" name="Text Box 272">
          <a:extLst>
            <a:ext uri="{FF2B5EF4-FFF2-40B4-BE49-F238E27FC236}">
              <a16:creationId xmlns="" xmlns:a16="http://schemas.microsoft.com/office/drawing/2014/main" id="{00000000-0008-0000-0000-00006D000000}"/>
            </a:ext>
          </a:extLst>
        </xdr:cNvPr>
        <xdr:cNvSpPr txBox="1">
          <a:spLocks noChangeArrowheads="1"/>
        </xdr:cNvSpPr>
      </xdr:nvSpPr>
      <xdr:spPr bwMode="auto">
        <a:xfrm>
          <a:off x="4676775" y="5124450"/>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178</xdr:row>
      <xdr:rowOff>0</xdr:rowOff>
    </xdr:from>
    <xdr:to>
      <xdr:col>3</xdr:col>
      <xdr:colOff>485775</xdr:colOff>
      <xdr:row>192</xdr:row>
      <xdr:rowOff>86065</xdr:rowOff>
    </xdr:to>
    <xdr:sp macro="" textlink="">
      <xdr:nvSpPr>
        <xdr:cNvPr id="731" name="Text Box 13">
          <a:extLst>
            <a:ext uri="{FF2B5EF4-FFF2-40B4-BE49-F238E27FC236}">
              <a16:creationId xmlns="" xmlns:a16="http://schemas.microsoft.com/office/drawing/2014/main" id="{00000000-0008-0000-0000-00006E000000}"/>
            </a:ext>
          </a:extLst>
        </xdr:cNvPr>
        <xdr:cNvSpPr txBox="1">
          <a:spLocks noChangeArrowheads="1"/>
        </xdr:cNvSpPr>
      </xdr:nvSpPr>
      <xdr:spPr bwMode="auto">
        <a:xfrm>
          <a:off x="809625" y="5124450"/>
          <a:ext cx="0"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178</xdr:row>
      <xdr:rowOff>0</xdr:rowOff>
    </xdr:from>
    <xdr:to>
      <xdr:col>7</xdr:col>
      <xdr:colOff>0</xdr:colOff>
      <xdr:row>190</xdr:row>
      <xdr:rowOff>484413</xdr:rowOff>
    </xdr:to>
    <xdr:sp macro="" textlink="">
      <xdr:nvSpPr>
        <xdr:cNvPr id="732" name="Text Box 272">
          <a:extLst>
            <a:ext uri="{FF2B5EF4-FFF2-40B4-BE49-F238E27FC236}">
              <a16:creationId xmlns="" xmlns:a16="http://schemas.microsoft.com/office/drawing/2014/main" id="{00000000-0008-0000-0000-00006F000000}"/>
            </a:ext>
          </a:extLst>
        </xdr:cNvPr>
        <xdr:cNvSpPr txBox="1">
          <a:spLocks noChangeArrowheads="1"/>
        </xdr:cNvSpPr>
      </xdr:nvSpPr>
      <xdr:spPr bwMode="auto">
        <a:xfrm>
          <a:off x="4676775" y="5124450"/>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178</xdr:row>
      <xdr:rowOff>0</xdr:rowOff>
    </xdr:from>
    <xdr:ext cx="0" cy="404812"/>
    <xdr:sp macro="" textlink="">
      <xdr:nvSpPr>
        <xdr:cNvPr id="733" name="Text Box 272">
          <a:extLst>
            <a:ext uri="{FF2B5EF4-FFF2-40B4-BE49-F238E27FC236}">
              <a16:creationId xmlns="" xmlns:a16="http://schemas.microsoft.com/office/drawing/2014/main" id="{1BD6C2D6-0CA1-48EA-B347-094636ADB0B6}"/>
            </a:ext>
          </a:extLst>
        </xdr:cNvPr>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178</xdr:row>
      <xdr:rowOff>0</xdr:rowOff>
    </xdr:from>
    <xdr:ext cx="0" cy="404812"/>
    <xdr:sp macro="" textlink="">
      <xdr:nvSpPr>
        <xdr:cNvPr id="734" name="Text Box 272">
          <a:extLst>
            <a:ext uri="{FF2B5EF4-FFF2-40B4-BE49-F238E27FC236}">
              <a16:creationId xmlns="" xmlns:a16="http://schemas.microsoft.com/office/drawing/2014/main" id="{9B76929F-1E25-4990-8E5E-4BF0F5B4A547}"/>
            </a:ext>
          </a:extLst>
        </xdr:cNvPr>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485775</xdr:colOff>
      <xdr:row>176</xdr:row>
      <xdr:rowOff>0</xdr:rowOff>
    </xdr:from>
    <xdr:to>
      <xdr:col>3</xdr:col>
      <xdr:colOff>485775</xdr:colOff>
      <xdr:row>194</xdr:row>
      <xdr:rowOff>302964</xdr:rowOff>
    </xdr:to>
    <xdr:sp macro="" textlink="">
      <xdr:nvSpPr>
        <xdr:cNvPr id="735" name="Text Box 13"/>
        <xdr:cNvSpPr txBox="1">
          <a:spLocks noChangeArrowheads="1"/>
        </xdr:cNvSpPr>
      </xdr:nvSpPr>
      <xdr:spPr bwMode="auto">
        <a:xfrm>
          <a:off x="809625" y="5124450"/>
          <a:ext cx="0" cy="897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176</xdr:row>
      <xdr:rowOff>0</xdr:rowOff>
    </xdr:from>
    <xdr:to>
      <xdr:col>6</xdr:col>
      <xdr:colOff>657225</xdr:colOff>
      <xdr:row>193</xdr:row>
      <xdr:rowOff>1157832</xdr:rowOff>
    </xdr:to>
    <xdr:sp macro="" textlink="">
      <xdr:nvSpPr>
        <xdr:cNvPr id="736" name="Text Box 272"/>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176</xdr:row>
      <xdr:rowOff>0</xdr:rowOff>
    </xdr:from>
    <xdr:to>
      <xdr:col>6</xdr:col>
      <xdr:colOff>657225</xdr:colOff>
      <xdr:row>193</xdr:row>
      <xdr:rowOff>1157832</xdr:rowOff>
    </xdr:to>
    <xdr:sp macro="" textlink="">
      <xdr:nvSpPr>
        <xdr:cNvPr id="737" name="Text Box 272"/>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177</xdr:row>
      <xdr:rowOff>0</xdr:rowOff>
    </xdr:from>
    <xdr:ext cx="0" cy="404812"/>
    <xdr:sp macro="" textlink="">
      <xdr:nvSpPr>
        <xdr:cNvPr id="738" name="Text Box 272">
          <a:extLst>
            <a:ext uri="{FF2B5EF4-FFF2-40B4-BE49-F238E27FC236}">
              <a16:creationId xmlns="" xmlns:a16="http://schemas.microsoft.com/office/drawing/2014/main" id="{1BD6C2D6-0CA1-48EA-B347-094636ADB0B6}"/>
            </a:ext>
          </a:extLst>
        </xdr:cNvPr>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177</xdr:row>
      <xdr:rowOff>0</xdr:rowOff>
    </xdr:from>
    <xdr:ext cx="0" cy="404812"/>
    <xdr:sp macro="" textlink="">
      <xdr:nvSpPr>
        <xdr:cNvPr id="739" name="Text Box 272">
          <a:extLst>
            <a:ext uri="{FF2B5EF4-FFF2-40B4-BE49-F238E27FC236}">
              <a16:creationId xmlns="" xmlns:a16="http://schemas.microsoft.com/office/drawing/2014/main" id="{9B76929F-1E25-4990-8E5E-4BF0F5B4A547}"/>
            </a:ext>
          </a:extLst>
        </xdr:cNvPr>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485775</xdr:colOff>
      <xdr:row>180</xdr:row>
      <xdr:rowOff>0</xdr:rowOff>
    </xdr:from>
    <xdr:to>
      <xdr:col>3</xdr:col>
      <xdr:colOff>485775</xdr:colOff>
      <xdr:row>187</xdr:row>
      <xdr:rowOff>450704</xdr:rowOff>
    </xdr:to>
    <xdr:sp macro="" textlink="">
      <xdr:nvSpPr>
        <xdr:cNvPr id="740"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41"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42"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43"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4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45"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46"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47"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4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49"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50"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5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52"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53"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5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55"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56"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57"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58"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59"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60"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6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62"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63"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6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65"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66"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67"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6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69"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70"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7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72"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73"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7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75"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76"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77"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7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79"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80"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8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82"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83"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8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85"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86"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87"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8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89"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90"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9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92"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93"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94"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95"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96"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97"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9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799"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00"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0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02"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03"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0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05"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06"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07"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0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09"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10"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11"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12"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13"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1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15"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16"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17"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1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19"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20"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2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22"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23"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187</xdr:row>
      <xdr:rowOff>450704</xdr:rowOff>
    </xdr:to>
    <xdr:sp macro="" textlink="">
      <xdr:nvSpPr>
        <xdr:cNvPr id="824"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485775</xdr:colOff>
      <xdr:row>132</xdr:row>
      <xdr:rowOff>0</xdr:rowOff>
    </xdr:from>
    <xdr:ext cx="0" cy="909977"/>
    <xdr:sp macro="" textlink="">
      <xdr:nvSpPr>
        <xdr:cNvPr id="827" name="Text Box 13"/>
        <xdr:cNvSpPr txBox="1">
          <a:spLocks noChangeArrowheads="1"/>
        </xdr:cNvSpPr>
      </xdr:nvSpPr>
      <xdr:spPr bwMode="auto">
        <a:xfrm>
          <a:off x="759619" y="161055844"/>
          <a:ext cx="0" cy="909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604363"/>
    <xdr:sp macro="" textlink="">
      <xdr:nvSpPr>
        <xdr:cNvPr id="828" name="Text Box 13"/>
        <xdr:cNvSpPr txBox="1">
          <a:spLocks noChangeArrowheads="1"/>
        </xdr:cNvSpPr>
      </xdr:nvSpPr>
      <xdr:spPr bwMode="auto">
        <a:xfrm>
          <a:off x="759619" y="161055844"/>
          <a:ext cx="0" cy="604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604363"/>
    <xdr:sp macro="" textlink="">
      <xdr:nvSpPr>
        <xdr:cNvPr id="829" name="Text Box 272"/>
        <xdr:cNvSpPr txBox="1">
          <a:spLocks noChangeArrowheads="1"/>
        </xdr:cNvSpPr>
      </xdr:nvSpPr>
      <xdr:spPr bwMode="auto">
        <a:xfrm>
          <a:off x="759619" y="161055844"/>
          <a:ext cx="0" cy="604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909977"/>
    <xdr:sp macro="" textlink="">
      <xdr:nvSpPr>
        <xdr:cNvPr id="830" name="Text Box 13"/>
        <xdr:cNvSpPr txBox="1">
          <a:spLocks noChangeArrowheads="1"/>
        </xdr:cNvSpPr>
      </xdr:nvSpPr>
      <xdr:spPr bwMode="auto">
        <a:xfrm>
          <a:off x="759619" y="161055844"/>
          <a:ext cx="0" cy="909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666876"/>
    <xdr:sp macro="" textlink="">
      <xdr:nvSpPr>
        <xdr:cNvPr id="831" name="Text Box 272"/>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666876"/>
    <xdr:sp macro="" textlink="">
      <xdr:nvSpPr>
        <xdr:cNvPr id="832" name="Text Box 13"/>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666876"/>
    <xdr:sp macro="" textlink="">
      <xdr:nvSpPr>
        <xdr:cNvPr id="833" name="Text Box 272"/>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666876"/>
    <xdr:sp macro="" textlink="">
      <xdr:nvSpPr>
        <xdr:cNvPr id="834" name="Text Box 13"/>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666876"/>
    <xdr:sp macro="" textlink="">
      <xdr:nvSpPr>
        <xdr:cNvPr id="835" name="Text Box 272"/>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666876"/>
    <xdr:sp macro="" textlink="">
      <xdr:nvSpPr>
        <xdr:cNvPr id="836" name="Text Box 13"/>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666876"/>
    <xdr:sp macro="" textlink="">
      <xdr:nvSpPr>
        <xdr:cNvPr id="837" name="Text Box 272"/>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666876"/>
    <xdr:sp macro="" textlink="">
      <xdr:nvSpPr>
        <xdr:cNvPr id="838" name="Text Box 13"/>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666876"/>
    <xdr:sp macro="" textlink="">
      <xdr:nvSpPr>
        <xdr:cNvPr id="839" name="Text Box 272"/>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666876"/>
    <xdr:sp macro="" textlink="">
      <xdr:nvSpPr>
        <xdr:cNvPr id="840" name="Text Box 13"/>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666876"/>
    <xdr:sp macro="" textlink="">
      <xdr:nvSpPr>
        <xdr:cNvPr id="841" name="Text Box 272"/>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604362"/>
    <xdr:sp macro="" textlink="">
      <xdr:nvSpPr>
        <xdr:cNvPr id="842" name="Text Box 13"/>
        <xdr:cNvSpPr txBox="1">
          <a:spLocks noChangeArrowheads="1"/>
        </xdr:cNvSpPr>
      </xdr:nvSpPr>
      <xdr:spPr bwMode="auto">
        <a:xfrm>
          <a:off x="759619" y="161055844"/>
          <a:ext cx="0" cy="60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604362"/>
    <xdr:sp macro="" textlink="">
      <xdr:nvSpPr>
        <xdr:cNvPr id="843" name="Text Box 13"/>
        <xdr:cNvSpPr txBox="1">
          <a:spLocks noChangeArrowheads="1"/>
        </xdr:cNvSpPr>
      </xdr:nvSpPr>
      <xdr:spPr bwMode="auto">
        <a:xfrm>
          <a:off x="759619" y="161055844"/>
          <a:ext cx="0" cy="60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604363"/>
    <xdr:sp macro="" textlink="">
      <xdr:nvSpPr>
        <xdr:cNvPr id="844" name="Text Box 13"/>
        <xdr:cNvSpPr txBox="1">
          <a:spLocks noChangeArrowheads="1"/>
        </xdr:cNvSpPr>
      </xdr:nvSpPr>
      <xdr:spPr bwMode="auto">
        <a:xfrm>
          <a:off x="759619" y="161055844"/>
          <a:ext cx="0" cy="604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604363"/>
    <xdr:sp macro="" textlink="">
      <xdr:nvSpPr>
        <xdr:cNvPr id="845" name="Text Box 272"/>
        <xdr:cNvSpPr txBox="1">
          <a:spLocks noChangeArrowheads="1"/>
        </xdr:cNvSpPr>
      </xdr:nvSpPr>
      <xdr:spPr bwMode="auto">
        <a:xfrm>
          <a:off x="759619" y="161055844"/>
          <a:ext cx="0" cy="604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299965"/>
    <xdr:sp macro="" textlink="">
      <xdr:nvSpPr>
        <xdr:cNvPr id="846" name="Text Box 272"/>
        <xdr:cNvSpPr txBox="1">
          <a:spLocks noChangeArrowheads="1"/>
        </xdr:cNvSpPr>
      </xdr:nvSpPr>
      <xdr:spPr bwMode="auto">
        <a:xfrm>
          <a:off x="759619" y="161055844"/>
          <a:ext cx="0" cy="1299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299966"/>
    <xdr:sp macro="" textlink="">
      <xdr:nvSpPr>
        <xdr:cNvPr id="847" name="Text Box 13"/>
        <xdr:cNvSpPr txBox="1">
          <a:spLocks noChangeArrowheads="1"/>
        </xdr:cNvSpPr>
      </xdr:nvSpPr>
      <xdr:spPr bwMode="auto">
        <a:xfrm>
          <a:off x="759619" y="161055844"/>
          <a:ext cx="0" cy="1299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299966"/>
    <xdr:sp macro="" textlink="">
      <xdr:nvSpPr>
        <xdr:cNvPr id="848" name="Text Box 272"/>
        <xdr:cNvSpPr txBox="1">
          <a:spLocks noChangeArrowheads="1"/>
        </xdr:cNvSpPr>
      </xdr:nvSpPr>
      <xdr:spPr bwMode="auto">
        <a:xfrm>
          <a:off x="759619" y="161055844"/>
          <a:ext cx="0" cy="1299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299966"/>
    <xdr:sp macro="" textlink="">
      <xdr:nvSpPr>
        <xdr:cNvPr id="849" name="Text Box 13"/>
        <xdr:cNvSpPr txBox="1">
          <a:spLocks noChangeArrowheads="1"/>
        </xdr:cNvSpPr>
      </xdr:nvSpPr>
      <xdr:spPr bwMode="auto">
        <a:xfrm>
          <a:off x="759619" y="161055844"/>
          <a:ext cx="0" cy="1299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299966"/>
    <xdr:sp macro="" textlink="">
      <xdr:nvSpPr>
        <xdr:cNvPr id="850" name="Text Box 272"/>
        <xdr:cNvSpPr txBox="1">
          <a:spLocks noChangeArrowheads="1"/>
        </xdr:cNvSpPr>
      </xdr:nvSpPr>
      <xdr:spPr bwMode="auto">
        <a:xfrm>
          <a:off x="759619" y="161055844"/>
          <a:ext cx="0" cy="1299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285875"/>
    <xdr:sp macro="" textlink="">
      <xdr:nvSpPr>
        <xdr:cNvPr id="851" name="Text Box 13"/>
        <xdr:cNvSpPr txBox="1">
          <a:spLocks noChangeArrowheads="1"/>
        </xdr:cNvSpPr>
      </xdr:nvSpPr>
      <xdr:spPr bwMode="auto">
        <a:xfrm>
          <a:off x="759619" y="161055844"/>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285875"/>
    <xdr:sp macro="" textlink="">
      <xdr:nvSpPr>
        <xdr:cNvPr id="852" name="Text Box 272"/>
        <xdr:cNvSpPr txBox="1">
          <a:spLocks noChangeArrowheads="1"/>
        </xdr:cNvSpPr>
      </xdr:nvSpPr>
      <xdr:spPr bwMode="auto">
        <a:xfrm>
          <a:off x="759619" y="161055844"/>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285875"/>
    <xdr:sp macro="" textlink="">
      <xdr:nvSpPr>
        <xdr:cNvPr id="853" name="Text Box 13"/>
        <xdr:cNvSpPr txBox="1">
          <a:spLocks noChangeArrowheads="1"/>
        </xdr:cNvSpPr>
      </xdr:nvSpPr>
      <xdr:spPr bwMode="auto">
        <a:xfrm>
          <a:off x="759619" y="161055844"/>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285875"/>
    <xdr:sp macro="" textlink="">
      <xdr:nvSpPr>
        <xdr:cNvPr id="854" name="Text Box 272"/>
        <xdr:cNvSpPr txBox="1">
          <a:spLocks noChangeArrowheads="1"/>
        </xdr:cNvSpPr>
      </xdr:nvSpPr>
      <xdr:spPr bwMode="auto">
        <a:xfrm>
          <a:off x="759619" y="161055844"/>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285875"/>
    <xdr:sp macro="" textlink="">
      <xdr:nvSpPr>
        <xdr:cNvPr id="855" name="Text Box 13"/>
        <xdr:cNvSpPr txBox="1">
          <a:spLocks noChangeArrowheads="1"/>
        </xdr:cNvSpPr>
      </xdr:nvSpPr>
      <xdr:spPr bwMode="auto">
        <a:xfrm>
          <a:off x="759619" y="161055844"/>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132</xdr:row>
      <xdr:rowOff>0</xdr:rowOff>
    </xdr:from>
    <xdr:ext cx="0" cy="1285875"/>
    <xdr:sp macro="" textlink="">
      <xdr:nvSpPr>
        <xdr:cNvPr id="856" name="Text Box 272"/>
        <xdr:cNvSpPr txBox="1">
          <a:spLocks noChangeArrowheads="1"/>
        </xdr:cNvSpPr>
      </xdr:nvSpPr>
      <xdr:spPr bwMode="auto">
        <a:xfrm>
          <a:off x="759619" y="161055844"/>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111</xdr:row>
      <xdr:rowOff>0</xdr:rowOff>
    </xdr:from>
    <xdr:ext cx="0" cy="404812"/>
    <xdr:sp macro="" textlink="">
      <xdr:nvSpPr>
        <xdr:cNvPr id="857" name="Text Box 272"/>
        <xdr:cNvSpPr txBox="1">
          <a:spLocks noChangeArrowheads="1"/>
        </xdr:cNvSpPr>
      </xdr:nvSpPr>
      <xdr:spPr bwMode="auto">
        <a:xfrm>
          <a:off x="5014913" y="130468688"/>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657225</xdr:colOff>
      <xdr:row>111</xdr:row>
      <xdr:rowOff>0</xdr:rowOff>
    </xdr:from>
    <xdr:ext cx="0" cy="404812"/>
    <xdr:sp macro="" textlink="">
      <xdr:nvSpPr>
        <xdr:cNvPr id="858" name="Text Box 272"/>
        <xdr:cNvSpPr txBox="1">
          <a:spLocks noChangeArrowheads="1"/>
        </xdr:cNvSpPr>
      </xdr:nvSpPr>
      <xdr:spPr bwMode="auto">
        <a:xfrm>
          <a:off x="6419850" y="130468688"/>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485775</xdr:colOff>
      <xdr:row>105</xdr:row>
      <xdr:rowOff>0</xdr:rowOff>
    </xdr:from>
    <xdr:to>
      <xdr:col>3</xdr:col>
      <xdr:colOff>485775</xdr:colOff>
      <xdr:row>109</xdr:row>
      <xdr:rowOff>23258</xdr:rowOff>
    </xdr:to>
    <xdr:sp macro="" textlink="">
      <xdr:nvSpPr>
        <xdr:cNvPr id="2" name="Text Box 13"/>
        <xdr:cNvSpPr txBox="1">
          <a:spLocks noChangeArrowheads="1"/>
        </xdr:cNvSpPr>
      </xdr:nvSpPr>
      <xdr:spPr bwMode="auto">
        <a:xfrm>
          <a:off x="762000" y="361997625"/>
          <a:ext cx="0" cy="105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105</xdr:row>
      <xdr:rowOff>0</xdr:rowOff>
    </xdr:from>
    <xdr:to>
      <xdr:col>6</xdr:col>
      <xdr:colOff>657225</xdr:colOff>
      <xdr:row>108</xdr:row>
      <xdr:rowOff>198419</xdr:rowOff>
    </xdr:to>
    <xdr:sp macro="" textlink="">
      <xdr:nvSpPr>
        <xdr:cNvPr id="3" name="Text Box 272"/>
        <xdr:cNvSpPr txBox="1">
          <a:spLocks noChangeArrowheads="1"/>
        </xdr:cNvSpPr>
      </xdr:nvSpPr>
      <xdr:spPr bwMode="auto">
        <a:xfrm>
          <a:off x="6762750" y="361997625"/>
          <a:ext cx="0" cy="431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118</xdr:row>
      <xdr:rowOff>0</xdr:rowOff>
    </xdr:from>
    <xdr:to>
      <xdr:col>3</xdr:col>
      <xdr:colOff>485775</xdr:colOff>
      <xdr:row>119</xdr:row>
      <xdr:rowOff>1318906</xdr:rowOff>
    </xdr:to>
    <xdr:sp macro="" textlink="">
      <xdr:nvSpPr>
        <xdr:cNvPr id="4" name="Text Box 13"/>
        <xdr:cNvSpPr txBox="1">
          <a:spLocks noChangeArrowheads="1"/>
        </xdr:cNvSpPr>
      </xdr:nvSpPr>
      <xdr:spPr bwMode="auto">
        <a:xfrm>
          <a:off x="762000" y="454590150"/>
          <a:ext cx="0" cy="930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118</xdr:row>
      <xdr:rowOff>0</xdr:rowOff>
    </xdr:from>
    <xdr:to>
      <xdr:col>3</xdr:col>
      <xdr:colOff>485775</xdr:colOff>
      <xdr:row>119</xdr:row>
      <xdr:rowOff>978724</xdr:rowOff>
    </xdr:to>
    <xdr:sp macro="" textlink="">
      <xdr:nvSpPr>
        <xdr:cNvPr id="5" name="Text Box 13"/>
        <xdr:cNvSpPr txBox="1">
          <a:spLocks noChangeArrowheads="1"/>
        </xdr:cNvSpPr>
      </xdr:nvSpPr>
      <xdr:spPr bwMode="auto">
        <a:xfrm>
          <a:off x="762000" y="4545901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118</xdr:row>
      <xdr:rowOff>0</xdr:rowOff>
    </xdr:from>
    <xdr:to>
      <xdr:col>3</xdr:col>
      <xdr:colOff>485775</xdr:colOff>
      <xdr:row>119</xdr:row>
      <xdr:rowOff>978724</xdr:rowOff>
    </xdr:to>
    <xdr:sp macro="" textlink="">
      <xdr:nvSpPr>
        <xdr:cNvPr id="6" name="Text Box 272"/>
        <xdr:cNvSpPr txBox="1">
          <a:spLocks noChangeArrowheads="1"/>
        </xdr:cNvSpPr>
      </xdr:nvSpPr>
      <xdr:spPr bwMode="auto">
        <a:xfrm>
          <a:off x="762000" y="4545901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118</xdr:row>
      <xdr:rowOff>0</xdr:rowOff>
    </xdr:from>
    <xdr:to>
      <xdr:col>3</xdr:col>
      <xdr:colOff>485775</xdr:colOff>
      <xdr:row>119</xdr:row>
      <xdr:rowOff>1318906</xdr:rowOff>
    </xdr:to>
    <xdr:sp macro="" textlink="">
      <xdr:nvSpPr>
        <xdr:cNvPr id="7" name="Text Box 13"/>
        <xdr:cNvSpPr txBox="1">
          <a:spLocks noChangeArrowheads="1"/>
        </xdr:cNvSpPr>
      </xdr:nvSpPr>
      <xdr:spPr bwMode="auto">
        <a:xfrm>
          <a:off x="762000" y="454590150"/>
          <a:ext cx="0" cy="930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118</xdr:row>
      <xdr:rowOff>0</xdr:rowOff>
    </xdr:from>
    <xdr:to>
      <xdr:col>3</xdr:col>
      <xdr:colOff>485775</xdr:colOff>
      <xdr:row>120</xdr:row>
      <xdr:rowOff>617021</xdr:rowOff>
    </xdr:to>
    <xdr:sp macro="" textlink="">
      <xdr:nvSpPr>
        <xdr:cNvPr id="8" name="Text Box 272"/>
        <xdr:cNvSpPr txBox="1">
          <a:spLocks noChangeArrowheads="1"/>
        </xdr:cNvSpPr>
      </xdr:nvSpPr>
      <xdr:spPr bwMode="auto">
        <a:xfrm>
          <a:off x="762000" y="454590150"/>
          <a:ext cx="0" cy="186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118</xdr:row>
      <xdr:rowOff>0</xdr:rowOff>
    </xdr:from>
    <xdr:to>
      <xdr:col>3</xdr:col>
      <xdr:colOff>485775</xdr:colOff>
      <xdr:row>120</xdr:row>
      <xdr:rowOff>617021</xdr:rowOff>
    </xdr:to>
    <xdr:sp macro="" textlink="">
      <xdr:nvSpPr>
        <xdr:cNvPr id="9" name="Text Box 13"/>
        <xdr:cNvSpPr txBox="1">
          <a:spLocks noChangeArrowheads="1"/>
        </xdr:cNvSpPr>
      </xdr:nvSpPr>
      <xdr:spPr bwMode="auto">
        <a:xfrm>
          <a:off x="762000" y="4545901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118</xdr:row>
      <xdr:rowOff>0</xdr:rowOff>
    </xdr:from>
    <xdr:to>
      <xdr:col>3</xdr:col>
      <xdr:colOff>485775</xdr:colOff>
      <xdr:row>120</xdr:row>
      <xdr:rowOff>617021</xdr:rowOff>
    </xdr:to>
    <xdr:sp macro="" textlink="">
      <xdr:nvSpPr>
        <xdr:cNvPr id="10" name="Text Box 272"/>
        <xdr:cNvSpPr txBox="1">
          <a:spLocks noChangeArrowheads="1"/>
        </xdr:cNvSpPr>
      </xdr:nvSpPr>
      <xdr:spPr bwMode="auto">
        <a:xfrm>
          <a:off x="762000" y="4545901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118</xdr:row>
      <xdr:rowOff>0</xdr:rowOff>
    </xdr:from>
    <xdr:to>
      <xdr:col>3</xdr:col>
      <xdr:colOff>485775</xdr:colOff>
      <xdr:row>120</xdr:row>
      <xdr:rowOff>617021</xdr:rowOff>
    </xdr:to>
    <xdr:sp macro="" textlink="">
      <xdr:nvSpPr>
        <xdr:cNvPr id="11" name="Text Box 13"/>
        <xdr:cNvSpPr txBox="1">
          <a:spLocks noChangeArrowheads="1"/>
        </xdr:cNvSpPr>
      </xdr:nvSpPr>
      <xdr:spPr bwMode="auto">
        <a:xfrm>
          <a:off x="762000" y="4545901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118</xdr:row>
      <xdr:rowOff>0</xdr:rowOff>
    </xdr:from>
    <xdr:to>
      <xdr:col>3</xdr:col>
      <xdr:colOff>485775</xdr:colOff>
      <xdr:row>120</xdr:row>
      <xdr:rowOff>617021</xdr:rowOff>
    </xdr:to>
    <xdr:sp macro="" textlink="">
      <xdr:nvSpPr>
        <xdr:cNvPr id="12" name="Text Box 272"/>
        <xdr:cNvSpPr txBox="1">
          <a:spLocks noChangeArrowheads="1"/>
        </xdr:cNvSpPr>
      </xdr:nvSpPr>
      <xdr:spPr bwMode="auto">
        <a:xfrm>
          <a:off x="762000" y="4545901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118</xdr:row>
      <xdr:rowOff>0</xdr:rowOff>
    </xdr:from>
    <xdr:to>
      <xdr:col>3</xdr:col>
      <xdr:colOff>485775</xdr:colOff>
      <xdr:row>120</xdr:row>
      <xdr:rowOff>625929</xdr:rowOff>
    </xdr:to>
    <xdr:sp macro="" textlink="">
      <xdr:nvSpPr>
        <xdr:cNvPr id="13" name="Text Box 13"/>
        <xdr:cNvSpPr txBox="1">
          <a:spLocks noChangeArrowheads="1"/>
        </xdr:cNvSpPr>
      </xdr:nvSpPr>
      <xdr:spPr bwMode="auto">
        <a:xfrm>
          <a:off x="762000" y="4545901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118</xdr:row>
      <xdr:rowOff>0</xdr:rowOff>
    </xdr:from>
    <xdr:to>
      <xdr:col>3</xdr:col>
      <xdr:colOff>485775</xdr:colOff>
      <xdr:row>120</xdr:row>
      <xdr:rowOff>625929</xdr:rowOff>
    </xdr:to>
    <xdr:sp macro="" textlink="">
      <xdr:nvSpPr>
        <xdr:cNvPr id="14" name="Text Box 272"/>
        <xdr:cNvSpPr txBox="1">
          <a:spLocks noChangeArrowheads="1"/>
        </xdr:cNvSpPr>
      </xdr:nvSpPr>
      <xdr:spPr bwMode="auto">
        <a:xfrm>
          <a:off x="762000" y="4545901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118</xdr:row>
      <xdr:rowOff>0</xdr:rowOff>
    </xdr:from>
    <xdr:to>
      <xdr:col>3</xdr:col>
      <xdr:colOff>485775</xdr:colOff>
      <xdr:row>120</xdr:row>
      <xdr:rowOff>625929</xdr:rowOff>
    </xdr:to>
    <xdr:sp macro="" textlink="">
      <xdr:nvSpPr>
        <xdr:cNvPr id="15" name="Text Box 13"/>
        <xdr:cNvSpPr txBox="1">
          <a:spLocks noChangeArrowheads="1"/>
        </xdr:cNvSpPr>
      </xdr:nvSpPr>
      <xdr:spPr bwMode="auto">
        <a:xfrm>
          <a:off x="762000" y="4545901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118</xdr:row>
      <xdr:rowOff>0</xdr:rowOff>
    </xdr:from>
    <xdr:to>
      <xdr:col>3</xdr:col>
      <xdr:colOff>485775</xdr:colOff>
      <xdr:row>120</xdr:row>
      <xdr:rowOff>625929</xdr:rowOff>
    </xdr:to>
    <xdr:sp macro="" textlink="">
      <xdr:nvSpPr>
        <xdr:cNvPr id="16" name="Text Box 272"/>
        <xdr:cNvSpPr txBox="1">
          <a:spLocks noChangeArrowheads="1"/>
        </xdr:cNvSpPr>
      </xdr:nvSpPr>
      <xdr:spPr bwMode="auto">
        <a:xfrm>
          <a:off x="762000" y="4545901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118</xdr:row>
      <xdr:rowOff>0</xdr:rowOff>
    </xdr:from>
    <xdr:to>
      <xdr:col>3</xdr:col>
      <xdr:colOff>485775</xdr:colOff>
      <xdr:row>120</xdr:row>
      <xdr:rowOff>625929</xdr:rowOff>
    </xdr:to>
    <xdr:sp macro="" textlink="">
      <xdr:nvSpPr>
        <xdr:cNvPr id="17" name="Text Box 13"/>
        <xdr:cNvSpPr txBox="1">
          <a:spLocks noChangeArrowheads="1"/>
        </xdr:cNvSpPr>
      </xdr:nvSpPr>
      <xdr:spPr bwMode="auto">
        <a:xfrm>
          <a:off x="762000" y="4545901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118</xdr:row>
      <xdr:rowOff>0</xdr:rowOff>
    </xdr:from>
    <xdr:to>
      <xdr:col>3</xdr:col>
      <xdr:colOff>485775</xdr:colOff>
      <xdr:row>120</xdr:row>
      <xdr:rowOff>625929</xdr:rowOff>
    </xdr:to>
    <xdr:sp macro="" textlink="">
      <xdr:nvSpPr>
        <xdr:cNvPr id="18" name="Text Box 272"/>
        <xdr:cNvSpPr txBox="1">
          <a:spLocks noChangeArrowheads="1"/>
        </xdr:cNvSpPr>
      </xdr:nvSpPr>
      <xdr:spPr bwMode="auto">
        <a:xfrm>
          <a:off x="762000" y="4545901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118</xdr:row>
      <xdr:rowOff>0</xdr:rowOff>
    </xdr:from>
    <xdr:to>
      <xdr:col>3</xdr:col>
      <xdr:colOff>485775</xdr:colOff>
      <xdr:row>119</xdr:row>
      <xdr:rowOff>978724</xdr:rowOff>
    </xdr:to>
    <xdr:sp macro="" textlink="">
      <xdr:nvSpPr>
        <xdr:cNvPr id="19" name="Text Box 13"/>
        <xdr:cNvSpPr txBox="1">
          <a:spLocks noChangeArrowheads="1"/>
        </xdr:cNvSpPr>
      </xdr:nvSpPr>
      <xdr:spPr bwMode="auto">
        <a:xfrm>
          <a:off x="762000" y="454590150"/>
          <a:ext cx="0" cy="602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118</xdr:row>
      <xdr:rowOff>0</xdr:rowOff>
    </xdr:from>
    <xdr:to>
      <xdr:col>3</xdr:col>
      <xdr:colOff>485775</xdr:colOff>
      <xdr:row>119</xdr:row>
      <xdr:rowOff>978724</xdr:rowOff>
    </xdr:to>
    <xdr:sp macro="" textlink="">
      <xdr:nvSpPr>
        <xdr:cNvPr id="20" name="Text Box 13"/>
        <xdr:cNvSpPr txBox="1">
          <a:spLocks noChangeArrowheads="1"/>
        </xdr:cNvSpPr>
      </xdr:nvSpPr>
      <xdr:spPr bwMode="auto">
        <a:xfrm>
          <a:off x="762000" y="454590150"/>
          <a:ext cx="0" cy="602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118</xdr:row>
      <xdr:rowOff>0</xdr:rowOff>
    </xdr:from>
    <xdr:to>
      <xdr:col>3</xdr:col>
      <xdr:colOff>485775</xdr:colOff>
      <xdr:row>119</xdr:row>
      <xdr:rowOff>978724</xdr:rowOff>
    </xdr:to>
    <xdr:sp macro="" textlink="">
      <xdr:nvSpPr>
        <xdr:cNvPr id="21" name="Text Box 13"/>
        <xdr:cNvSpPr txBox="1">
          <a:spLocks noChangeArrowheads="1"/>
        </xdr:cNvSpPr>
      </xdr:nvSpPr>
      <xdr:spPr bwMode="auto">
        <a:xfrm>
          <a:off x="762000" y="4545901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118</xdr:row>
      <xdr:rowOff>0</xdr:rowOff>
    </xdr:from>
    <xdr:to>
      <xdr:col>3</xdr:col>
      <xdr:colOff>485775</xdr:colOff>
      <xdr:row>119</xdr:row>
      <xdr:rowOff>978724</xdr:rowOff>
    </xdr:to>
    <xdr:sp macro="" textlink="">
      <xdr:nvSpPr>
        <xdr:cNvPr id="22" name="Text Box 272"/>
        <xdr:cNvSpPr txBox="1">
          <a:spLocks noChangeArrowheads="1"/>
        </xdr:cNvSpPr>
      </xdr:nvSpPr>
      <xdr:spPr bwMode="auto">
        <a:xfrm>
          <a:off x="762000" y="4545901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24"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25"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26"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2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28"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29"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30"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3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32"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33"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3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35"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36"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3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38"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39"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40"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41"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42"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43"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4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45"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46"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4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48"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49"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50"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5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52"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53"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5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55"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56"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5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58"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59"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60"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6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62"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63"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6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65"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66"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6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68"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69"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70"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7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72"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73"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7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75"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76"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77"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78"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79"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80"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8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82"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83"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8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85"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86"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8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88"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89"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90"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9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92"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93"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94"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95"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96"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9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98"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99"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100"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10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102"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103"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10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105"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106"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239</xdr:row>
      <xdr:rowOff>0</xdr:rowOff>
    </xdr:from>
    <xdr:to>
      <xdr:col>3</xdr:col>
      <xdr:colOff>485775</xdr:colOff>
      <xdr:row>240</xdr:row>
      <xdr:rowOff>1323109</xdr:rowOff>
    </xdr:to>
    <xdr:sp macro="" textlink="">
      <xdr:nvSpPr>
        <xdr:cNvPr id="107"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10" name="Text Box 13"/>
        <xdr:cNvSpPr txBox="1">
          <a:spLocks noChangeArrowheads="1"/>
        </xdr:cNvSpPr>
      </xdr:nvSpPr>
      <xdr:spPr bwMode="auto">
        <a:xfrm>
          <a:off x="752475" y="107346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48778</xdr:rowOff>
    </xdr:to>
    <xdr:sp macro="" textlink="">
      <xdr:nvSpPr>
        <xdr:cNvPr id="111" name="Text Box 13"/>
        <xdr:cNvSpPr txBox="1">
          <a:spLocks noChangeArrowheads="1"/>
        </xdr:cNvSpPr>
      </xdr:nvSpPr>
      <xdr:spPr bwMode="auto">
        <a:xfrm>
          <a:off x="752475" y="107346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48778</xdr:rowOff>
    </xdr:to>
    <xdr:sp macro="" textlink="">
      <xdr:nvSpPr>
        <xdr:cNvPr id="112" name="Text Box 272"/>
        <xdr:cNvSpPr txBox="1">
          <a:spLocks noChangeArrowheads="1"/>
        </xdr:cNvSpPr>
      </xdr:nvSpPr>
      <xdr:spPr bwMode="auto">
        <a:xfrm>
          <a:off x="752475" y="107346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13" name="Text Box 13"/>
        <xdr:cNvSpPr txBox="1">
          <a:spLocks noChangeArrowheads="1"/>
        </xdr:cNvSpPr>
      </xdr:nvSpPr>
      <xdr:spPr bwMode="auto">
        <a:xfrm>
          <a:off x="752475" y="107346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14" name="Text Box 272"/>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15" name="Text Box 13"/>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16" name="Text Box 272"/>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17" name="Text Box 13"/>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18" name="Text Box 272"/>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19" name="Text Box 13"/>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20" name="Text Box 272"/>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21" name="Text Box 13"/>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22" name="Text Box 272"/>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23" name="Text Box 13"/>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24" name="Text Box 272"/>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48778</xdr:rowOff>
    </xdr:to>
    <xdr:sp macro="" textlink="">
      <xdr:nvSpPr>
        <xdr:cNvPr id="125" name="Text Box 13"/>
        <xdr:cNvSpPr txBox="1">
          <a:spLocks noChangeArrowheads="1"/>
        </xdr:cNvSpPr>
      </xdr:nvSpPr>
      <xdr:spPr bwMode="auto">
        <a:xfrm>
          <a:off x="752475" y="107346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48778</xdr:rowOff>
    </xdr:to>
    <xdr:sp macro="" textlink="">
      <xdr:nvSpPr>
        <xdr:cNvPr id="126" name="Text Box 13"/>
        <xdr:cNvSpPr txBox="1">
          <a:spLocks noChangeArrowheads="1"/>
        </xdr:cNvSpPr>
      </xdr:nvSpPr>
      <xdr:spPr bwMode="auto">
        <a:xfrm>
          <a:off x="752475" y="107346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48778</xdr:rowOff>
    </xdr:to>
    <xdr:sp macro="" textlink="">
      <xdr:nvSpPr>
        <xdr:cNvPr id="127" name="Text Box 13"/>
        <xdr:cNvSpPr txBox="1">
          <a:spLocks noChangeArrowheads="1"/>
        </xdr:cNvSpPr>
      </xdr:nvSpPr>
      <xdr:spPr bwMode="auto">
        <a:xfrm>
          <a:off x="752475" y="107346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48778</xdr:rowOff>
    </xdr:to>
    <xdr:sp macro="" textlink="">
      <xdr:nvSpPr>
        <xdr:cNvPr id="128" name="Text Box 272"/>
        <xdr:cNvSpPr txBox="1">
          <a:spLocks noChangeArrowheads="1"/>
        </xdr:cNvSpPr>
      </xdr:nvSpPr>
      <xdr:spPr bwMode="auto">
        <a:xfrm>
          <a:off x="752475" y="107346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29"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30"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31"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3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33"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34"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35"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3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37"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38"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3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40"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41"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4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43"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44"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45"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46"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47"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48"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4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50"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51"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5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53"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54"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55"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5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57"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58"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5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60"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61"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6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63"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64"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65"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6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67"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68"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6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70"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71"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7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73"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74"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75"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7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77"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78"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7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80"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81"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82"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83"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84"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85"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8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87"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88"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8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90"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91"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9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93"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94"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95"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9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97"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98"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199"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200"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201"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20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203"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204"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205"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20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207"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208"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20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210"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211"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96</xdr:row>
      <xdr:rowOff>0</xdr:rowOff>
    </xdr:from>
    <xdr:to>
      <xdr:col>3</xdr:col>
      <xdr:colOff>476250</xdr:colOff>
      <xdr:row>108</xdr:row>
      <xdr:rowOff>203238</xdr:rowOff>
    </xdr:to>
    <xdr:sp macro="" textlink="">
      <xdr:nvSpPr>
        <xdr:cNvPr id="212"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397</xdr:row>
      <xdr:rowOff>0</xdr:rowOff>
    </xdr:from>
    <xdr:to>
      <xdr:col>3</xdr:col>
      <xdr:colOff>476250</xdr:colOff>
      <xdr:row>411</xdr:row>
      <xdr:rowOff>27214</xdr:rowOff>
    </xdr:to>
    <xdr:sp macro="" textlink="">
      <xdr:nvSpPr>
        <xdr:cNvPr id="213" name="Text Box 13"/>
        <xdr:cNvSpPr txBox="1">
          <a:spLocks noChangeArrowheads="1"/>
        </xdr:cNvSpPr>
      </xdr:nvSpPr>
      <xdr:spPr bwMode="auto">
        <a:xfrm>
          <a:off x="752475" y="86306025"/>
          <a:ext cx="0" cy="165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47</xdr:row>
      <xdr:rowOff>0</xdr:rowOff>
    </xdr:from>
    <xdr:to>
      <xdr:col>7</xdr:col>
      <xdr:colOff>76199</xdr:colOff>
      <xdr:row>47</xdr:row>
      <xdr:rowOff>347255</xdr:rowOff>
    </xdr:to>
    <xdr:sp macro="" textlink="">
      <xdr:nvSpPr>
        <xdr:cNvPr id="214" name="Text Box 272"/>
        <xdr:cNvSpPr txBox="1">
          <a:spLocks noChangeArrowheads="1"/>
        </xdr:cNvSpPr>
      </xdr:nvSpPr>
      <xdr:spPr bwMode="auto">
        <a:xfrm>
          <a:off x="6096000" y="20250150"/>
          <a:ext cx="76200" cy="408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347254</xdr:rowOff>
    </xdr:to>
    <xdr:sp macro="" textlink="">
      <xdr:nvSpPr>
        <xdr:cNvPr id="215" name="Text Box 13"/>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347254</xdr:rowOff>
    </xdr:to>
    <xdr:sp macro="" textlink="">
      <xdr:nvSpPr>
        <xdr:cNvPr id="216" name="Text Box 272"/>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347254</xdr:rowOff>
    </xdr:to>
    <xdr:sp macro="" textlink="">
      <xdr:nvSpPr>
        <xdr:cNvPr id="217" name="Text Box 13"/>
        <xdr:cNvSpPr txBox="1">
          <a:spLocks noChangeArrowheads="1"/>
        </xdr:cNvSpPr>
      </xdr:nvSpPr>
      <xdr:spPr bwMode="auto">
        <a:xfrm>
          <a:off x="1095375" y="20250150"/>
          <a:ext cx="0" cy="593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347254</xdr:rowOff>
    </xdr:to>
    <xdr:sp macro="" textlink="">
      <xdr:nvSpPr>
        <xdr:cNvPr id="218" name="Text Box 13"/>
        <xdr:cNvSpPr txBox="1">
          <a:spLocks noChangeArrowheads="1"/>
        </xdr:cNvSpPr>
      </xdr:nvSpPr>
      <xdr:spPr bwMode="auto">
        <a:xfrm>
          <a:off x="1095375" y="20250150"/>
          <a:ext cx="0" cy="593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347254</xdr:rowOff>
    </xdr:to>
    <xdr:sp macro="" textlink="">
      <xdr:nvSpPr>
        <xdr:cNvPr id="219" name="Text Box 13"/>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347254</xdr:rowOff>
    </xdr:to>
    <xdr:sp macro="" textlink="">
      <xdr:nvSpPr>
        <xdr:cNvPr id="220" name="Text Box 272"/>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47</xdr:row>
      <xdr:rowOff>0</xdr:rowOff>
    </xdr:from>
    <xdr:to>
      <xdr:col>3</xdr:col>
      <xdr:colOff>495300</xdr:colOff>
      <xdr:row>47</xdr:row>
      <xdr:rowOff>95250</xdr:rowOff>
    </xdr:to>
    <xdr:sp macro="" textlink="">
      <xdr:nvSpPr>
        <xdr:cNvPr id="221" name="Text Box 13"/>
        <xdr:cNvSpPr txBox="1">
          <a:spLocks noChangeArrowheads="1"/>
        </xdr:cNvSpPr>
      </xdr:nvSpPr>
      <xdr:spPr bwMode="auto">
        <a:xfrm>
          <a:off x="1104900" y="2025015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47</xdr:row>
      <xdr:rowOff>0</xdr:rowOff>
    </xdr:from>
    <xdr:to>
      <xdr:col>11</xdr:col>
      <xdr:colOff>719063</xdr:colOff>
      <xdr:row>47</xdr:row>
      <xdr:rowOff>95250</xdr:rowOff>
    </xdr:to>
    <xdr:sp macro="" textlink="">
      <xdr:nvSpPr>
        <xdr:cNvPr id="222" name="Text Box 272"/>
        <xdr:cNvSpPr txBox="1">
          <a:spLocks noChangeArrowheads="1"/>
        </xdr:cNvSpPr>
      </xdr:nvSpPr>
      <xdr:spPr bwMode="auto">
        <a:xfrm>
          <a:off x="6096000" y="20250150"/>
          <a:ext cx="5433936"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47</xdr:row>
      <xdr:rowOff>0</xdr:rowOff>
    </xdr:from>
    <xdr:to>
      <xdr:col>3</xdr:col>
      <xdr:colOff>495300</xdr:colOff>
      <xdr:row>47</xdr:row>
      <xdr:rowOff>85725</xdr:rowOff>
    </xdr:to>
    <xdr:sp macro="" textlink="">
      <xdr:nvSpPr>
        <xdr:cNvPr id="223" name="Text Box 13"/>
        <xdr:cNvSpPr txBox="1">
          <a:spLocks noChangeArrowheads="1"/>
        </xdr:cNvSpPr>
      </xdr:nvSpPr>
      <xdr:spPr bwMode="auto">
        <a:xfrm>
          <a:off x="1104900" y="20250150"/>
          <a:ext cx="123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47</xdr:row>
      <xdr:rowOff>0</xdr:rowOff>
    </xdr:from>
    <xdr:to>
      <xdr:col>3</xdr:col>
      <xdr:colOff>495300</xdr:colOff>
      <xdr:row>47</xdr:row>
      <xdr:rowOff>95250</xdr:rowOff>
    </xdr:to>
    <xdr:sp macro="" textlink="">
      <xdr:nvSpPr>
        <xdr:cNvPr id="224" name="Text Box 13"/>
        <xdr:cNvSpPr txBox="1">
          <a:spLocks noChangeArrowheads="1"/>
        </xdr:cNvSpPr>
      </xdr:nvSpPr>
      <xdr:spPr bwMode="auto">
        <a:xfrm>
          <a:off x="1104900" y="2025015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47</xdr:row>
      <xdr:rowOff>0</xdr:rowOff>
    </xdr:from>
    <xdr:to>
      <xdr:col>3</xdr:col>
      <xdr:colOff>495300</xdr:colOff>
      <xdr:row>47</xdr:row>
      <xdr:rowOff>85725</xdr:rowOff>
    </xdr:to>
    <xdr:sp macro="" textlink="">
      <xdr:nvSpPr>
        <xdr:cNvPr id="225" name="Text Box 13"/>
        <xdr:cNvSpPr txBox="1">
          <a:spLocks noChangeArrowheads="1"/>
        </xdr:cNvSpPr>
      </xdr:nvSpPr>
      <xdr:spPr bwMode="auto">
        <a:xfrm>
          <a:off x="1104900" y="20250150"/>
          <a:ext cx="123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350567</xdr:rowOff>
    </xdr:to>
    <xdr:sp macro="" textlink="">
      <xdr:nvSpPr>
        <xdr:cNvPr id="226"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350567</xdr:rowOff>
    </xdr:to>
    <xdr:sp macro="" textlink="">
      <xdr:nvSpPr>
        <xdr:cNvPr id="227" name="Text Box 272"/>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350567</xdr:rowOff>
    </xdr:to>
    <xdr:sp macro="" textlink="">
      <xdr:nvSpPr>
        <xdr:cNvPr id="228"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350567</xdr:rowOff>
    </xdr:to>
    <xdr:sp macro="" textlink="">
      <xdr:nvSpPr>
        <xdr:cNvPr id="229"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350567</xdr:rowOff>
    </xdr:to>
    <xdr:sp macro="" textlink="">
      <xdr:nvSpPr>
        <xdr:cNvPr id="230"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350567</xdr:rowOff>
    </xdr:to>
    <xdr:sp macro="" textlink="">
      <xdr:nvSpPr>
        <xdr:cNvPr id="231" name="Text Box 272"/>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47</xdr:row>
      <xdr:rowOff>0</xdr:rowOff>
    </xdr:from>
    <xdr:to>
      <xdr:col>7</xdr:col>
      <xdr:colOff>76199</xdr:colOff>
      <xdr:row>47</xdr:row>
      <xdr:rowOff>347255</xdr:rowOff>
    </xdr:to>
    <xdr:sp macro="" textlink="">
      <xdr:nvSpPr>
        <xdr:cNvPr id="232" name="Text Box 272"/>
        <xdr:cNvSpPr txBox="1">
          <a:spLocks noChangeArrowheads="1"/>
        </xdr:cNvSpPr>
      </xdr:nvSpPr>
      <xdr:spPr bwMode="auto">
        <a:xfrm>
          <a:off x="6096000" y="20250150"/>
          <a:ext cx="76200" cy="408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347254</xdr:rowOff>
    </xdr:to>
    <xdr:sp macro="" textlink="">
      <xdr:nvSpPr>
        <xdr:cNvPr id="233" name="Text Box 13"/>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347254</xdr:rowOff>
    </xdr:to>
    <xdr:sp macro="" textlink="">
      <xdr:nvSpPr>
        <xdr:cNvPr id="234" name="Text Box 272"/>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347254</xdr:rowOff>
    </xdr:to>
    <xdr:sp macro="" textlink="">
      <xdr:nvSpPr>
        <xdr:cNvPr id="235" name="Text Box 13"/>
        <xdr:cNvSpPr txBox="1">
          <a:spLocks noChangeArrowheads="1"/>
        </xdr:cNvSpPr>
      </xdr:nvSpPr>
      <xdr:spPr bwMode="auto">
        <a:xfrm>
          <a:off x="1095375" y="20250150"/>
          <a:ext cx="0" cy="593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347254</xdr:rowOff>
    </xdr:to>
    <xdr:sp macro="" textlink="">
      <xdr:nvSpPr>
        <xdr:cNvPr id="236" name="Text Box 13"/>
        <xdr:cNvSpPr txBox="1">
          <a:spLocks noChangeArrowheads="1"/>
        </xdr:cNvSpPr>
      </xdr:nvSpPr>
      <xdr:spPr bwMode="auto">
        <a:xfrm>
          <a:off x="1095375" y="20250150"/>
          <a:ext cx="0" cy="593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347254</xdr:rowOff>
    </xdr:to>
    <xdr:sp macro="" textlink="">
      <xdr:nvSpPr>
        <xdr:cNvPr id="237" name="Text Box 13"/>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347254</xdr:rowOff>
    </xdr:to>
    <xdr:sp macro="" textlink="">
      <xdr:nvSpPr>
        <xdr:cNvPr id="238" name="Text Box 272"/>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47</xdr:row>
      <xdr:rowOff>0</xdr:rowOff>
    </xdr:from>
    <xdr:to>
      <xdr:col>3</xdr:col>
      <xdr:colOff>495300</xdr:colOff>
      <xdr:row>47</xdr:row>
      <xdr:rowOff>95250</xdr:rowOff>
    </xdr:to>
    <xdr:sp macro="" textlink="">
      <xdr:nvSpPr>
        <xdr:cNvPr id="239" name="Text Box 13"/>
        <xdr:cNvSpPr txBox="1">
          <a:spLocks noChangeArrowheads="1"/>
        </xdr:cNvSpPr>
      </xdr:nvSpPr>
      <xdr:spPr bwMode="auto">
        <a:xfrm>
          <a:off x="1104900" y="2025015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47</xdr:row>
      <xdr:rowOff>0</xdr:rowOff>
    </xdr:from>
    <xdr:to>
      <xdr:col>3</xdr:col>
      <xdr:colOff>495300</xdr:colOff>
      <xdr:row>47</xdr:row>
      <xdr:rowOff>85725</xdr:rowOff>
    </xdr:to>
    <xdr:sp macro="" textlink="">
      <xdr:nvSpPr>
        <xdr:cNvPr id="241" name="Text Box 13"/>
        <xdr:cNvSpPr txBox="1">
          <a:spLocks noChangeArrowheads="1"/>
        </xdr:cNvSpPr>
      </xdr:nvSpPr>
      <xdr:spPr bwMode="auto">
        <a:xfrm>
          <a:off x="1104900" y="20250150"/>
          <a:ext cx="123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47</xdr:row>
      <xdr:rowOff>0</xdr:rowOff>
    </xdr:from>
    <xdr:to>
      <xdr:col>3</xdr:col>
      <xdr:colOff>495300</xdr:colOff>
      <xdr:row>47</xdr:row>
      <xdr:rowOff>95250</xdr:rowOff>
    </xdr:to>
    <xdr:sp macro="" textlink="">
      <xdr:nvSpPr>
        <xdr:cNvPr id="242" name="Text Box 13"/>
        <xdr:cNvSpPr txBox="1">
          <a:spLocks noChangeArrowheads="1"/>
        </xdr:cNvSpPr>
      </xdr:nvSpPr>
      <xdr:spPr bwMode="auto">
        <a:xfrm>
          <a:off x="1104900" y="2025015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47</xdr:row>
      <xdr:rowOff>0</xdr:rowOff>
    </xdr:from>
    <xdr:to>
      <xdr:col>3</xdr:col>
      <xdr:colOff>495300</xdr:colOff>
      <xdr:row>47</xdr:row>
      <xdr:rowOff>85725</xdr:rowOff>
    </xdr:to>
    <xdr:sp macro="" textlink="">
      <xdr:nvSpPr>
        <xdr:cNvPr id="243" name="Text Box 13"/>
        <xdr:cNvSpPr txBox="1">
          <a:spLocks noChangeArrowheads="1"/>
        </xdr:cNvSpPr>
      </xdr:nvSpPr>
      <xdr:spPr bwMode="auto">
        <a:xfrm>
          <a:off x="1104900" y="20250150"/>
          <a:ext cx="123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350567</xdr:rowOff>
    </xdr:to>
    <xdr:sp macro="" textlink="">
      <xdr:nvSpPr>
        <xdr:cNvPr id="244"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350567</xdr:rowOff>
    </xdr:to>
    <xdr:sp macro="" textlink="">
      <xdr:nvSpPr>
        <xdr:cNvPr id="245" name="Text Box 272"/>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350567</xdr:rowOff>
    </xdr:to>
    <xdr:sp macro="" textlink="">
      <xdr:nvSpPr>
        <xdr:cNvPr id="246"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350567</xdr:rowOff>
    </xdr:to>
    <xdr:sp macro="" textlink="">
      <xdr:nvSpPr>
        <xdr:cNvPr id="247"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350567</xdr:rowOff>
    </xdr:to>
    <xdr:sp macro="" textlink="">
      <xdr:nvSpPr>
        <xdr:cNvPr id="248"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485775</xdr:colOff>
      <xdr:row>47</xdr:row>
      <xdr:rowOff>350567</xdr:rowOff>
    </xdr:to>
    <xdr:sp macro="" textlink="">
      <xdr:nvSpPr>
        <xdr:cNvPr id="249" name="Text Box 272"/>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90</xdr:row>
      <xdr:rowOff>0</xdr:rowOff>
    </xdr:from>
    <xdr:to>
      <xdr:col>6</xdr:col>
      <xdr:colOff>657225</xdr:colOff>
      <xdr:row>90</xdr:row>
      <xdr:rowOff>179341</xdr:rowOff>
    </xdr:to>
    <xdr:sp macro="" textlink="">
      <xdr:nvSpPr>
        <xdr:cNvPr id="250" name="Text Box 272"/>
        <xdr:cNvSpPr txBox="1">
          <a:spLocks noChangeArrowheads="1"/>
        </xdr:cNvSpPr>
      </xdr:nvSpPr>
      <xdr:spPr bwMode="auto">
        <a:xfrm>
          <a:off x="4676775" y="38290500"/>
          <a:ext cx="0" cy="236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90</xdr:row>
      <xdr:rowOff>0</xdr:rowOff>
    </xdr:from>
    <xdr:to>
      <xdr:col>3</xdr:col>
      <xdr:colOff>485775</xdr:colOff>
      <xdr:row>91</xdr:row>
      <xdr:rowOff>607089</xdr:rowOff>
    </xdr:to>
    <xdr:sp macro="" textlink="">
      <xdr:nvSpPr>
        <xdr:cNvPr id="251" name="Text Box 272"/>
        <xdr:cNvSpPr txBox="1">
          <a:spLocks noChangeArrowheads="1"/>
        </xdr:cNvSpPr>
      </xdr:nvSpPr>
      <xdr:spPr bwMode="auto">
        <a:xfrm>
          <a:off x="809625" y="38290500"/>
          <a:ext cx="0" cy="93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90</xdr:row>
      <xdr:rowOff>0</xdr:rowOff>
    </xdr:from>
    <xdr:to>
      <xdr:col>3</xdr:col>
      <xdr:colOff>485775</xdr:colOff>
      <xdr:row>91</xdr:row>
      <xdr:rowOff>607089</xdr:rowOff>
    </xdr:to>
    <xdr:sp macro="" textlink="">
      <xdr:nvSpPr>
        <xdr:cNvPr id="252" name="Text Box 13"/>
        <xdr:cNvSpPr txBox="1">
          <a:spLocks noChangeArrowheads="1"/>
        </xdr:cNvSpPr>
      </xdr:nvSpPr>
      <xdr:spPr bwMode="auto">
        <a:xfrm>
          <a:off x="809625" y="38290500"/>
          <a:ext cx="0" cy="93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90</xdr:row>
      <xdr:rowOff>0</xdr:rowOff>
    </xdr:from>
    <xdr:to>
      <xdr:col>3</xdr:col>
      <xdr:colOff>485775</xdr:colOff>
      <xdr:row>91</xdr:row>
      <xdr:rowOff>607089</xdr:rowOff>
    </xdr:to>
    <xdr:sp macro="" textlink="">
      <xdr:nvSpPr>
        <xdr:cNvPr id="253" name="Text Box 13"/>
        <xdr:cNvSpPr txBox="1">
          <a:spLocks noChangeArrowheads="1"/>
        </xdr:cNvSpPr>
      </xdr:nvSpPr>
      <xdr:spPr bwMode="auto">
        <a:xfrm>
          <a:off x="809625" y="38290500"/>
          <a:ext cx="0" cy="93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90</xdr:row>
      <xdr:rowOff>0</xdr:rowOff>
    </xdr:from>
    <xdr:to>
      <xdr:col>3</xdr:col>
      <xdr:colOff>485775</xdr:colOff>
      <xdr:row>91</xdr:row>
      <xdr:rowOff>607089</xdr:rowOff>
    </xdr:to>
    <xdr:sp macro="" textlink="">
      <xdr:nvSpPr>
        <xdr:cNvPr id="254" name="Text Box 13"/>
        <xdr:cNvSpPr txBox="1">
          <a:spLocks noChangeArrowheads="1"/>
        </xdr:cNvSpPr>
      </xdr:nvSpPr>
      <xdr:spPr bwMode="auto">
        <a:xfrm>
          <a:off x="809625" y="38290500"/>
          <a:ext cx="0" cy="93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90</xdr:row>
      <xdr:rowOff>0</xdr:rowOff>
    </xdr:from>
    <xdr:to>
      <xdr:col>3</xdr:col>
      <xdr:colOff>485775</xdr:colOff>
      <xdr:row>91</xdr:row>
      <xdr:rowOff>607089</xdr:rowOff>
    </xdr:to>
    <xdr:sp macro="" textlink="">
      <xdr:nvSpPr>
        <xdr:cNvPr id="255" name="Text Box 272"/>
        <xdr:cNvSpPr txBox="1">
          <a:spLocks noChangeArrowheads="1"/>
        </xdr:cNvSpPr>
      </xdr:nvSpPr>
      <xdr:spPr bwMode="auto">
        <a:xfrm>
          <a:off x="809625" y="38290500"/>
          <a:ext cx="0" cy="93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162670</xdr:rowOff>
    </xdr:to>
    <xdr:sp macro="" textlink="">
      <xdr:nvSpPr>
        <xdr:cNvPr id="256" name="Text Box 13"/>
        <xdr:cNvSpPr txBox="1">
          <a:spLocks noChangeArrowheads="1"/>
        </xdr:cNvSpPr>
      </xdr:nvSpPr>
      <xdr:spPr bwMode="auto">
        <a:xfrm>
          <a:off x="809625" y="6734175"/>
          <a:ext cx="0" cy="362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98</xdr:row>
      <xdr:rowOff>0</xdr:rowOff>
    </xdr:from>
    <xdr:to>
      <xdr:col>6</xdr:col>
      <xdr:colOff>657225</xdr:colOff>
      <xdr:row>99</xdr:row>
      <xdr:rowOff>185601</xdr:rowOff>
    </xdr:to>
    <xdr:sp macro="" textlink="">
      <xdr:nvSpPr>
        <xdr:cNvPr id="257" name="Text Box 272"/>
        <xdr:cNvSpPr txBox="1">
          <a:spLocks noChangeArrowheads="1"/>
        </xdr:cNvSpPr>
      </xdr:nvSpPr>
      <xdr:spPr bwMode="auto">
        <a:xfrm>
          <a:off x="4676775" y="6734175"/>
          <a:ext cx="0" cy="185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165197</xdr:rowOff>
    </xdr:to>
    <xdr:sp macro="" textlink="">
      <xdr:nvSpPr>
        <xdr:cNvPr id="258" name="Text Box 13"/>
        <xdr:cNvSpPr txBox="1">
          <a:spLocks noChangeArrowheads="1"/>
        </xdr:cNvSpPr>
      </xdr:nvSpPr>
      <xdr:spPr bwMode="auto">
        <a:xfrm>
          <a:off x="809625" y="6734175"/>
          <a:ext cx="0" cy="365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103623</xdr:rowOff>
    </xdr:to>
    <xdr:sp macro="" textlink="">
      <xdr:nvSpPr>
        <xdr:cNvPr id="259" name="Text Box 13"/>
        <xdr:cNvSpPr txBox="1">
          <a:spLocks noChangeArrowheads="1"/>
        </xdr:cNvSpPr>
      </xdr:nvSpPr>
      <xdr:spPr bwMode="auto">
        <a:xfrm>
          <a:off x="809625" y="6734175"/>
          <a:ext cx="0" cy="303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103623</xdr:rowOff>
    </xdr:to>
    <xdr:sp macro="" textlink="">
      <xdr:nvSpPr>
        <xdr:cNvPr id="260" name="Text Box 272"/>
        <xdr:cNvSpPr txBox="1">
          <a:spLocks noChangeArrowheads="1"/>
        </xdr:cNvSpPr>
      </xdr:nvSpPr>
      <xdr:spPr bwMode="auto">
        <a:xfrm>
          <a:off x="809625" y="6734175"/>
          <a:ext cx="0" cy="303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165197</xdr:rowOff>
    </xdr:to>
    <xdr:sp macro="" textlink="">
      <xdr:nvSpPr>
        <xdr:cNvPr id="261" name="Text Box 13"/>
        <xdr:cNvSpPr txBox="1">
          <a:spLocks noChangeArrowheads="1"/>
        </xdr:cNvSpPr>
      </xdr:nvSpPr>
      <xdr:spPr bwMode="auto">
        <a:xfrm>
          <a:off x="809625" y="6734175"/>
          <a:ext cx="0" cy="365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184785</xdr:rowOff>
    </xdr:to>
    <xdr:sp macro="" textlink="">
      <xdr:nvSpPr>
        <xdr:cNvPr id="262" name="Text Box 272"/>
        <xdr:cNvSpPr txBox="1">
          <a:spLocks noChangeArrowheads="1"/>
        </xdr:cNvSpPr>
      </xdr:nvSpPr>
      <xdr:spPr bwMode="auto">
        <a:xfrm>
          <a:off x="809625" y="6734175"/>
          <a:ext cx="0" cy="384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184785</xdr:rowOff>
    </xdr:to>
    <xdr:sp macro="" textlink="">
      <xdr:nvSpPr>
        <xdr:cNvPr id="263" name="Text Box 13"/>
        <xdr:cNvSpPr txBox="1">
          <a:spLocks noChangeArrowheads="1"/>
        </xdr:cNvSpPr>
      </xdr:nvSpPr>
      <xdr:spPr bwMode="auto">
        <a:xfrm>
          <a:off x="809625" y="6734175"/>
          <a:ext cx="0" cy="384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184785</xdr:rowOff>
    </xdr:to>
    <xdr:sp macro="" textlink="">
      <xdr:nvSpPr>
        <xdr:cNvPr id="264" name="Text Box 272"/>
        <xdr:cNvSpPr txBox="1">
          <a:spLocks noChangeArrowheads="1"/>
        </xdr:cNvSpPr>
      </xdr:nvSpPr>
      <xdr:spPr bwMode="auto">
        <a:xfrm>
          <a:off x="809625" y="6734175"/>
          <a:ext cx="0" cy="384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184785</xdr:rowOff>
    </xdr:to>
    <xdr:sp macro="" textlink="">
      <xdr:nvSpPr>
        <xdr:cNvPr id="265" name="Text Box 13"/>
        <xdr:cNvSpPr txBox="1">
          <a:spLocks noChangeArrowheads="1"/>
        </xdr:cNvSpPr>
      </xdr:nvSpPr>
      <xdr:spPr bwMode="auto">
        <a:xfrm>
          <a:off x="809625" y="6734175"/>
          <a:ext cx="0" cy="384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184785</xdr:rowOff>
    </xdr:to>
    <xdr:sp macro="" textlink="">
      <xdr:nvSpPr>
        <xdr:cNvPr id="266" name="Text Box 272"/>
        <xdr:cNvSpPr txBox="1">
          <a:spLocks noChangeArrowheads="1"/>
        </xdr:cNvSpPr>
      </xdr:nvSpPr>
      <xdr:spPr bwMode="auto">
        <a:xfrm>
          <a:off x="809625" y="6734175"/>
          <a:ext cx="0" cy="384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101</xdr:row>
      <xdr:rowOff>0</xdr:rowOff>
    </xdr:to>
    <xdr:sp macro="" textlink="">
      <xdr:nvSpPr>
        <xdr:cNvPr id="267" name="Text Box 13"/>
        <xdr:cNvSpPr txBox="1">
          <a:spLocks noChangeArrowheads="1"/>
        </xdr:cNvSpPr>
      </xdr:nvSpPr>
      <xdr:spPr bwMode="auto">
        <a:xfrm>
          <a:off x="809625" y="6734175"/>
          <a:ext cx="0" cy="402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101</xdr:row>
      <xdr:rowOff>0</xdr:rowOff>
    </xdr:to>
    <xdr:sp macro="" textlink="">
      <xdr:nvSpPr>
        <xdr:cNvPr id="268" name="Text Box 272"/>
        <xdr:cNvSpPr txBox="1">
          <a:spLocks noChangeArrowheads="1"/>
        </xdr:cNvSpPr>
      </xdr:nvSpPr>
      <xdr:spPr bwMode="auto">
        <a:xfrm>
          <a:off x="809625" y="6734175"/>
          <a:ext cx="0" cy="402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101</xdr:row>
      <xdr:rowOff>0</xdr:rowOff>
    </xdr:to>
    <xdr:sp macro="" textlink="">
      <xdr:nvSpPr>
        <xdr:cNvPr id="269" name="Text Box 13"/>
        <xdr:cNvSpPr txBox="1">
          <a:spLocks noChangeArrowheads="1"/>
        </xdr:cNvSpPr>
      </xdr:nvSpPr>
      <xdr:spPr bwMode="auto">
        <a:xfrm>
          <a:off x="809625" y="6734175"/>
          <a:ext cx="0" cy="402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101</xdr:row>
      <xdr:rowOff>0</xdr:rowOff>
    </xdr:to>
    <xdr:sp macro="" textlink="">
      <xdr:nvSpPr>
        <xdr:cNvPr id="270" name="Text Box 272"/>
        <xdr:cNvSpPr txBox="1">
          <a:spLocks noChangeArrowheads="1"/>
        </xdr:cNvSpPr>
      </xdr:nvSpPr>
      <xdr:spPr bwMode="auto">
        <a:xfrm>
          <a:off x="809625" y="6734175"/>
          <a:ext cx="0" cy="402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101</xdr:row>
      <xdr:rowOff>0</xdr:rowOff>
    </xdr:to>
    <xdr:sp macro="" textlink="">
      <xdr:nvSpPr>
        <xdr:cNvPr id="271" name="Text Box 13"/>
        <xdr:cNvSpPr txBox="1">
          <a:spLocks noChangeArrowheads="1"/>
        </xdr:cNvSpPr>
      </xdr:nvSpPr>
      <xdr:spPr bwMode="auto">
        <a:xfrm>
          <a:off x="809625" y="6734175"/>
          <a:ext cx="0" cy="402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101</xdr:row>
      <xdr:rowOff>0</xdr:rowOff>
    </xdr:to>
    <xdr:sp macro="" textlink="">
      <xdr:nvSpPr>
        <xdr:cNvPr id="272" name="Text Box 272"/>
        <xdr:cNvSpPr txBox="1">
          <a:spLocks noChangeArrowheads="1"/>
        </xdr:cNvSpPr>
      </xdr:nvSpPr>
      <xdr:spPr bwMode="auto">
        <a:xfrm>
          <a:off x="809625" y="6734175"/>
          <a:ext cx="0" cy="402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103623</xdr:rowOff>
    </xdr:to>
    <xdr:sp macro="" textlink="">
      <xdr:nvSpPr>
        <xdr:cNvPr id="273" name="Text Box 13"/>
        <xdr:cNvSpPr txBox="1">
          <a:spLocks noChangeArrowheads="1"/>
        </xdr:cNvSpPr>
      </xdr:nvSpPr>
      <xdr:spPr bwMode="auto">
        <a:xfrm>
          <a:off x="809625" y="6734175"/>
          <a:ext cx="0" cy="303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103623</xdr:rowOff>
    </xdr:to>
    <xdr:sp macro="" textlink="">
      <xdr:nvSpPr>
        <xdr:cNvPr id="274" name="Text Box 13"/>
        <xdr:cNvSpPr txBox="1">
          <a:spLocks noChangeArrowheads="1"/>
        </xdr:cNvSpPr>
      </xdr:nvSpPr>
      <xdr:spPr bwMode="auto">
        <a:xfrm>
          <a:off x="809625" y="6734175"/>
          <a:ext cx="0" cy="303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103623</xdr:rowOff>
    </xdr:to>
    <xdr:sp macro="" textlink="">
      <xdr:nvSpPr>
        <xdr:cNvPr id="275" name="Text Box 13"/>
        <xdr:cNvSpPr txBox="1">
          <a:spLocks noChangeArrowheads="1"/>
        </xdr:cNvSpPr>
      </xdr:nvSpPr>
      <xdr:spPr bwMode="auto">
        <a:xfrm>
          <a:off x="809625" y="6734175"/>
          <a:ext cx="0" cy="303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103623</xdr:rowOff>
    </xdr:to>
    <xdr:sp macro="" textlink="">
      <xdr:nvSpPr>
        <xdr:cNvPr id="276" name="Text Box 272"/>
        <xdr:cNvSpPr txBox="1">
          <a:spLocks noChangeArrowheads="1"/>
        </xdr:cNvSpPr>
      </xdr:nvSpPr>
      <xdr:spPr bwMode="auto">
        <a:xfrm>
          <a:off x="809625" y="6734175"/>
          <a:ext cx="0" cy="303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77"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78"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79"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8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81"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82"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83"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8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85"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86"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8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88"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89"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9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91"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92"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93"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94"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95"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96"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9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98"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299"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0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01"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02"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03"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0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05"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06"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0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08"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09"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1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11"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12"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13"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1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15"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16"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1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18"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19"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2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21"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22"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23"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2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25"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26"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2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28"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29"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30"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31"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32"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33"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3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35"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36"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3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38"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39"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4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41"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42"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43"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4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45"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46"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47"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48"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49"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5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51"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52"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53"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5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55"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56"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5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58"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59"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98</xdr:row>
      <xdr:rowOff>0</xdr:rowOff>
    </xdr:from>
    <xdr:to>
      <xdr:col>3</xdr:col>
      <xdr:colOff>485775</xdr:colOff>
      <xdr:row>100</xdr:row>
      <xdr:rowOff>165459</xdr:rowOff>
    </xdr:to>
    <xdr:sp macro="" textlink="">
      <xdr:nvSpPr>
        <xdr:cNvPr id="360"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98</xdr:row>
      <xdr:rowOff>0</xdr:rowOff>
    </xdr:from>
    <xdr:to>
      <xdr:col>3</xdr:col>
      <xdr:colOff>476250</xdr:colOff>
      <xdr:row>101</xdr:row>
      <xdr:rowOff>145413</xdr:rowOff>
    </xdr:to>
    <xdr:sp macro="" textlink="">
      <xdr:nvSpPr>
        <xdr:cNvPr id="361" name="Text Box 13"/>
        <xdr:cNvSpPr txBox="1">
          <a:spLocks noChangeArrowheads="1"/>
        </xdr:cNvSpPr>
      </xdr:nvSpPr>
      <xdr:spPr bwMode="auto">
        <a:xfrm>
          <a:off x="800100" y="6734175"/>
          <a:ext cx="0" cy="545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257</xdr:row>
      <xdr:rowOff>0</xdr:rowOff>
    </xdr:from>
    <xdr:to>
      <xdr:col>6</xdr:col>
      <xdr:colOff>657225</xdr:colOff>
      <xdr:row>288</xdr:row>
      <xdr:rowOff>122465</xdr:rowOff>
    </xdr:to>
    <xdr:sp macro="" textlink="">
      <xdr:nvSpPr>
        <xdr:cNvPr id="362" name="Text Box 272"/>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257</xdr:row>
      <xdr:rowOff>0</xdr:rowOff>
    </xdr:from>
    <xdr:to>
      <xdr:col>6</xdr:col>
      <xdr:colOff>657225</xdr:colOff>
      <xdr:row>288</xdr:row>
      <xdr:rowOff>122465</xdr:rowOff>
    </xdr:to>
    <xdr:sp macro="" textlink="">
      <xdr:nvSpPr>
        <xdr:cNvPr id="363" name="Text Box 272"/>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257</xdr:row>
      <xdr:rowOff>0</xdr:rowOff>
    </xdr:from>
    <xdr:to>
      <xdr:col>7</xdr:col>
      <xdr:colOff>6927</xdr:colOff>
      <xdr:row>288</xdr:row>
      <xdr:rowOff>460138</xdr:rowOff>
    </xdr:to>
    <xdr:sp macro="" textlink="">
      <xdr:nvSpPr>
        <xdr:cNvPr id="368" name="Text Box 272"/>
        <xdr:cNvSpPr txBox="1">
          <a:spLocks noChangeArrowheads="1"/>
        </xdr:cNvSpPr>
      </xdr:nvSpPr>
      <xdr:spPr bwMode="auto">
        <a:xfrm>
          <a:off x="4676775" y="1276350"/>
          <a:ext cx="64078"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69"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70"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71"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72"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7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74"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75"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76"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7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78"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79"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8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81"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82"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8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84"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85"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86"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87"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88"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89"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9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91"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92"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9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94"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95"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96"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9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98"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399"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0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01"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02"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0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04"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05"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06"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0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08"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09"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1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11"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12"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1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14"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15"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16"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1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18"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19"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2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21"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22"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23"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24"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25"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26"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2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28"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29"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3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31"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32"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3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34"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35"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36"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3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38"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39"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40"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41"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42"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4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44"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45"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46"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4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48"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49"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5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51"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52"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266</xdr:row>
      <xdr:rowOff>0</xdr:rowOff>
    </xdr:from>
    <xdr:to>
      <xdr:col>3</xdr:col>
      <xdr:colOff>485775</xdr:colOff>
      <xdr:row>287</xdr:row>
      <xdr:rowOff>205805</xdr:rowOff>
    </xdr:to>
    <xdr:sp macro="" textlink="">
      <xdr:nvSpPr>
        <xdr:cNvPr id="453"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257</xdr:row>
      <xdr:rowOff>0</xdr:rowOff>
    </xdr:from>
    <xdr:to>
      <xdr:col>3</xdr:col>
      <xdr:colOff>485775</xdr:colOff>
      <xdr:row>288</xdr:row>
      <xdr:rowOff>315500</xdr:rowOff>
    </xdr:to>
    <xdr:sp macro="" textlink="">
      <xdr:nvSpPr>
        <xdr:cNvPr id="454" name="Text Box 13">
          <a:extLst>
            <a:ext uri="{FF2B5EF4-FFF2-40B4-BE49-F238E27FC236}">
              <a16:creationId xmlns="" xmlns:a16="http://schemas.microsoft.com/office/drawing/2014/main" id="{00000000-0008-0000-0000-00006C000000}"/>
            </a:ext>
          </a:extLst>
        </xdr:cNvPr>
        <xdr:cNvSpPr txBox="1">
          <a:spLocks noChangeArrowheads="1"/>
        </xdr:cNvSpPr>
      </xdr:nvSpPr>
      <xdr:spPr bwMode="auto">
        <a:xfrm>
          <a:off x="809625" y="1276350"/>
          <a:ext cx="0"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257</xdr:row>
      <xdr:rowOff>0</xdr:rowOff>
    </xdr:from>
    <xdr:to>
      <xdr:col>6</xdr:col>
      <xdr:colOff>710292</xdr:colOff>
      <xdr:row>287</xdr:row>
      <xdr:rowOff>503464</xdr:rowOff>
    </xdr:to>
    <xdr:sp macro="" textlink="">
      <xdr:nvSpPr>
        <xdr:cNvPr id="455" name="Text Box 272">
          <a:extLst>
            <a:ext uri="{FF2B5EF4-FFF2-40B4-BE49-F238E27FC236}">
              <a16:creationId xmlns="" xmlns:a16="http://schemas.microsoft.com/office/drawing/2014/main" id="{00000000-0008-0000-0000-00006D000000}"/>
            </a:ext>
          </a:extLst>
        </xdr:cNvPr>
        <xdr:cNvSpPr txBox="1">
          <a:spLocks noChangeArrowheads="1"/>
        </xdr:cNvSpPr>
      </xdr:nvSpPr>
      <xdr:spPr bwMode="auto">
        <a:xfrm>
          <a:off x="4676775" y="1276350"/>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257</xdr:row>
      <xdr:rowOff>0</xdr:rowOff>
    </xdr:from>
    <xdr:to>
      <xdr:col>3</xdr:col>
      <xdr:colOff>485775</xdr:colOff>
      <xdr:row>288</xdr:row>
      <xdr:rowOff>315500</xdr:rowOff>
    </xdr:to>
    <xdr:sp macro="" textlink="">
      <xdr:nvSpPr>
        <xdr:cNvPr id="456" name="Text Box 13">
          <a:extLst>
            <a:ext uri="{FF2B5EF4-FFF2-40B4-BE49-F238E27FC236}">
              <a16:creationId xmlns="" xmlns:a16="http://schemas.microsoft.com/office/drawing/2014/main" id="{00000000-0008-0000-0000-00006E000000}"/>
            </a:ext>
          </a:extLst>
        </xdr:cNvPr>
        <xdr:cNvSpPr txBox="1">
          <a:spLocks noChangeArrowheads="1"/>
        </xdr:cNvSpPr>
      </xdr:nvSpPr>
      <xdr:spPr bwMode="auto">
        <a:xfrm>
          <a:off x="809625" y="1276350"/>
          <a:ext cx="0"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257</xdr:row>
      <xdr:rowOff>0</xdr:rowOff>
    </xdr:from>
    <xdr:to>
      <xdr:col>6</xdr:col>
      <xdr:colOff>710292</xdr:colOff>
      <xdr:row>287</xdr:row>
      <xdr:rowOff>503464</xdr:rowOff>
    </xdr:to>
    <xdr:sp macro="" textlink="">
      <xdr:nvSpPr>
        <xdr:cNvPr id="457" name="Text Box 272">
          <a:extLst>
            <a:ext uri="{FF2B5EF4-FFF2-40B4-BE49-F238E27FC236}">
              <a16:creationId xmlns="" xmlns:a16="http://schemas.microsoft.com/office/drawing/2014/main" id="{00000000-0008-0000-0000-00006F000000}"/>
            </a:ext>
          </a:extLst>
        </xdr:cNvPr>
        <xdr:cNvSpPr txBox="1">
          <a:spLocks noChangeArrowheads="1"/>
        </xdr:cNvSpPr>
      </xdr:nvSpPr>
      <xdr:spPr bwMode="auto">
        <a:xfrm>
          <a:off x="4676775" y="1276350"/>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257</xdr:row>
      <xdr:rowOff>0</xdr:rowOff>
    </xdr:from>
    <xdr:ext cx="0" cy="404812"/>
    <xdr:sp macro="" textlink="">
      <xdr:nvSpPr>
        <xdr:cNvPr id="458" name="Text Box 272">
          <a:extLst>
            <a:ext uri="{FF2B5EF4-FFF2-40B4-BE49-F238E27FC236}">
              <a16:creationId xmlns="" xmlns:a16="http://schemas.microsoft.com/office/drawing/2014/main" id="{1BD6C2D6-0CA1-48EA-B347-094636ADB0B6}"/>
            </a:ext>
          </a:extLst>
        </xdr:cNvPr>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257</xdr:row>
      <xdr:rowOff>0</xdr:rowOff>
    </xdr:from>
    <xdr:ext cx="0" cy="404812"/>
    <xdr:sp macro="" textlink="">
      <xdr:nvSpPr>
        <xdr:cNvPr id="459" name="Text Box 272">
          <a:extLst>
            <a:ext uri="{FF2B5EF4-FFF2-40B4-BE49-F238E27FC236}">
              <a16:creationId xmlns="" xmlns:a16="http://schemas.microsoft.com/office/drawing/2014/main" id="{9B76929F-1E25-4990-8E5E-4BF0F5B4A547}"/>
            </a:ext>
          </a:extLst>
        </xdr:cNvPr>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485775</xdr:colOff>
      <xdr:row>254</xdr:row>
      <xdr:rowOff>0</xdr:rowOff>
    </xdr:from>
    <xdr:to>
      <xdr:col>3</xdr:col>
      <xdr:colOff>485775</xdr:colOff>
      <xdr:row>293</xdr:row>
      <xdr:rowOff>1125110</xdr:rowOff>
    </xdr:to>
    <xdr:sp macro="" textlink="">
      <xdr:nvSpPr>
        <xdr:cNvPr id="460" name="Text Box 13"/>
        <xdr:cNvSpPr txBox="1">
          <a:spLocks noChangeArrowheads="1"/>
        </xdr:cNvSpPr>
      </xdr:nvSpPr>
      <xdr:spPr bwMode="auto">
        <a:xfrm>
          <a:off x="809625" y="1276350"/>
          <a:ext cx="0" cy="897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254</xdr:row>
      <xdr:rowOff>0</xdr:rowOff>
    </xdr:from>
    <xdr:to>
      <xdr:col>6</xdr:col>
      <xdr:colOff>657225</xdr:colOff>
      <xdr:row>293</xdr:row>
      <xdr:rowOff>766017</xdr:rowOff>
    </xdr:to>
    <xdr:sp macro="" textlink="">
      <xdr:nvSpPr>
        <xdr:cNvPr id="461" name="Text Box 272"/>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254</xdr:row>
      <xdr:rowOff>0</xdr:rowOff>
    </xdr:from>
    <xdr:to>
      <xdr:col>6</xdr:col>
      <xdr:colOff>657225</xdr:colOff>
      <xdr:row>293</xdr:row>
      <xdr:rowOff>766017</xdr:rowOff>
    </xdr:to>
    <xdr:sp macro="" textlink="">
      <xdr:nvSpPr>
        <xdr:cNvPr id="462" name="Text Box 272"/>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256</xdr:row>
      <xdr:rowOff>0</xdr:rowOff>
    </xdr:from>
    <xdr:ext cx="0" cy="404812"/>
    <xdr:sp macro="" textlink="">
      <xdr:nvSpPr>
        <xdr:cNvPr id="463" name="Text Box 272">
          <a:extLst>
            <a:ext uri="{FF2B5EF4-FFF2-40B4-BE49-F238E27FC236}">
              <a16:creationId xmlns="" xmlns:a16="http://schemas.microsoft.com/office/drawing/2014/main" id="{1BD6C2D6-0CA1-48EA-B347-094636ADB0B6}"/>
            </a:ext>
          </a:extLst>
        </xdr:cNvPr>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256</xdr:row>
      <xdr:rowOff>0</xdr:rowOff>
    </xdr:from>
    <xdr:ext cx="0" cy="404812"/>
    <xdr:sp macro="" textlink="">
      <xdr:nvSpPr>
        <xdr:cNvPr id="464" name="Text Box 272">
          <a:extLst>
            <a:ext uri="{FF2B5EF4-FFF2-40B4-BE49-F238E27FC236}">
              <a16:creationId xmlns="" xmlns:a16="http://schemas.microsoft.com/office/drawing/2014/main" id="{9B76929F-1E25-4990-8E5E-4BF0F5B4A547}"/>
            </a:ext>
          </a:extLst>
        </xdr:cNvPr>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99</xdr:row>
      <xdr:rowOff>0</xdr:rowOff>
    </xdr:from>
    <xdr:ext cx="0" cy="1001240"/>
    <xdr:sp macro="" textlink="">
      <xdr:nvSpPr>
        <xdr:cNvPr id="466" name="Text Box 272"/>
        <xdr:cNvSpPr txBox="1">
          <a:spLocks noChangeArrowheads="1"/>
        </xdr:cNvSpPr>
      </xdr:nvSpPr>
      <xdr:spPr bwMode="auto">
        <a:xfrm>
          <a:off x="5038725" y="83398179"/>
          <a:ext cx="0" cy="1001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485775</xdr:colOff>
      <xdr:row>119</xdr:row>
      <xdr:rowOff>0</xdr:rowOff>
    </xdr:from>
    <xdr:to>
      <xdr:col>3</xdr:col>
      <xdr:colOff>485775</xdr:colOff>
      <xdr:row>119</xdr:row>
      <xdr:rowOff>1524825</xdr:rowOff>
    </xdr:to>
    <xdr:sp macro="" textlink="">
      <xdr:nvSpPr>
        <xdr:cNvPr id="465" name="Text Box 13"/>
        <xdr:cNvSpPr txBox="1">
          <a:spLocks noChangeArrowheads="1"/>
        </xdr:cNvSpPr>
      </xdr:nvSpPr>
      <xdr:spPr bwMode="auto">
        <a:xfrm>
          <a:off x="828675" y="83115150"/>
          <a:ext cx="0" cy="152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119</xdr:row>
      <xdr:rowOff>1184643</xdr:rowOff>
    </xdr:to>
    <xdr:sp macro="" textlink="">
      <xdr:nvSpPr>
        <xdr:cNvPr id="467" name="Text Box 13"/>
        <xdr:cNvSpPr txBox="1">
          <a:spLocks noChangeArrowheads="1"/>
        </xdr:cNvSpPr>
      </xdr:nvSpPr>
      <xdr:spPr bwMode="auto">
        <a:xfrm>
          <a:off x="828675" y="83115150"/>
          <a:ext cx="0" cy="118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119</xdr:row>
      <xdr:rowOff>1184643</xdr:rowOff>
    </xdr:to>
    <xdr:sp macro="" textlink="">
      <xdr:nvSpPr>
        <xdr:cNvPr id="468" name="Text Box 272"/>
        <xdr:cNvSpPr txBox="1">
          <a:spLocks noChangeArrowheads="1"/>
        </xdr:cNvSpPr>
      </xdr:nvSpPr>
      <xdr:spPr bwMode="auto">
        <a:xfrm>
          <a:off x="828675" y="83115150"/>
          <a:ext cx="0" cy="118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119</xdr:row>
      <xdr:rowOff>1524825</xdr:rowOff>
    </xdr:to>
    <xdr:sp macro="" textlink="">
      <xdr:nvSpPr>
        <xdr:cNvPr id="469" name="Text Box 13"/>
        <xdr:cNvSpPr txBox="1">
          <a:spLocks noChangeArrowheads="1"/>
        </xdr:cNvSpPr>
      </xdr:nvSpPr>
      <xdr:spPr bwMode="auto">
        <a:xfrm>
          <a:off x="828675" y="83115150"/>
          <a:ext cx="0" cy="152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121</xdr:row>
      <xdr:rowOff>630058</xdr:rowOff>
    </xdr:to>
    <xdr:sp macro="" textlink="">
      <xdr:nvSpPr>
        <xdr:cNvPr id="470" name="Text Box 272"/>
        <xdr:cNvSpPr txBox="1">
          <a:spLocks noChangeArrowheads="1"/>
        </xdr:cNvSpPr>
      </xdr:nvSpPr>
      <xdr:spPr bwMode="auto">
        <a:xfrm>
          <a:off x="828675" y="83115150"/>
          <a:ext cx="0" cy="2430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121</xdr:row>
      <xdr:rowOff>630058</xdr:rowOff>
    </xdr:to>
    <xdr:sp macro="" textlink="">
      <xdr:nvSpPr>
        <xdr:cNvPr id="471" name="Text Box 13"/>
        <xdr:cNvSpPr txBox="1">
          <a:spLocks noChangeArrowheads="1"/>
        </xdr:cNvSpPr>
      </xdr:nvSpPr>
      <xdr:spPr bwMode="auto">
        <a:xfrm>
          <a:off x="828675" y="83115150"/>
          <a:ext cx="0" cy="2430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121</xdr:row>
      <xdr:rowOff>630058</xdr:rowOff>
    </xdr:to>
    <xdr:sp macro="" textlink="">
      <xdr:nvSpPr>
        <xdr:cNvPr id="472" name="Text Box 272"/>
        <xdr:cNvSpPr txBox="1">
          <a:spLocks noChangeArrowheads="1"/>
        </xdr:cNvSpPr>
      </xdr:nvSpPr>
      <xdr:spPr bwMode="auto">
        <a:xfrm>
          <a:off x="828675" y="83115150"/>
          <a:ext cx="0" cy="2430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121</xdr:row>
      <xdr:rowOff>630058</xdr:rowOff>
    </xdr:to>
    <xdr:sp macro="" textlink="">
      <xdr:nvSpPr>
        <xdr:cNvPr id="473" name="Text Box 13"/>
        <xdr:cNvSpPr txBox="1">
          <a:spLocks noChangeArrowheads="1"/>
        </xdr:cNvSpPr>
      </xdr:nvSpPr>
      <xdr:spPr bwMode="auto">
        <a:xfrm>
          <a:off x="828675" y="83115150"/>
          <a:ext cx="0" cy="2430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121</xdr:row>
      <xdr:rowOff>630058</xdr:rowOff>
    </xdr:to>
    <xdr:sp macro="" textlink="">
      <xdr:nvSpPr>
        <xdr:cNvPr id="474" name="Text Box 272"/>
        <xdr:cNvSpPr txBox="1">
          <a:spLocks noChangeArrowheads="1"/>
        </xdr:cNvSpPr>
      </xdr:nvSpPr>
      <xdr:spPr bwMode="auto">
        <a:xfrm>
          <a:off x="828675" y="83115150"/>
          <a:ext cx="0" cy="2430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121</xdr:row>
      <xdr:rowOff>638966</xdr:rowOff>
    </xdr:to>
    <xdr:sp macro="" textlink="">
      <xdr:nvSpPr>
        <xdr:cNvPr id="475" name="Text Box 13"/>
        <xdr:cNvSpPr txBox="1">
          <a:spLocks noChangeArrowheads="1"/>
        </xdr:cNvSpPr>
      </xdr:nvSpPr>
      <xdr:spPr bwMode="auto">
        <a:xfrm>
          <a:off x="828675" y="83115150"/>
          <a:ext cx="0" cy="2439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121</xdr:row>
      <xdr:rowOff>638966</xdr:rowOff>
    </xdr:to>
    <xdr:sp macro="" textlink="">
      <xdr:nvSpPr>
        <xdr:cNvPr id="476" name="Text Box 272"/>
        <xdr:cNvSpPr txBox="1">
          <a:spLocks noChangeArrowheads="1"/>
        </xdr:cNvSpPr>
      </xdr:nvSpPr>
      <xdr:spPr bwMode="auto">
        <a:xfrm>
          <a:off x="828675" y="83115150"/>
          <a:ext cx="0" cy="2439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121</xdr:row>
      <xdr:rowOff>638966</xdr:rowOff>
    </xdr:to>
    <xdr:sp macro="" textlink="">
      <xdr:nvSpPr>
        <xdr:cNvPr id="477" name="Text Box 13"/>
        <xdr:cNvSpPr txBox="1">
          <a:spLocks noChangeArrowheads="1"/>
        </xdr:cNvSpPr>
      </xdr:nvSpPr>
      <xdr:spPr bwMode="auto">
        <a:xfrm>
          <a:off x="828675" y="83115150"/>
          <a:ext cx="0" cy="2439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121</xdr:row>
      <xdr:rowOff>638966</xdr:rowOff>
    </xdr:to>
    <xdr:sp macro="" textlink="">
      <xdr:nvSpPr>
        <xdr:cNvPr id="478" name="Text Box 272"/>
        <xdr:cNvSpPr txBox="1">
          <a:spLocks noChangeArrowheads="1"/>
        </xdr:cNvSpPr>
      </xdr:nvSpPr>
      <xdr:spPr bwMode="auto">
        <a:xfrm>
          <a:off x="828675" y="83115150"/>
          <a:ext cx="0" cy="2439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121</xdr:row>
      <xdr:rowOff>638966</xdr:rowOff>
    </xdr:to>
    <xdr:sp macro="" textlink="">
      <xdr:nvSpPr>
        <xdr:cNvPr id="479" name="Text Box 13"/>
        <xdr:cNvSpPr txBox="1">
          <a:spLocks noChangeArrowheads="1"/>
        </xdr:cNvSpPr>
      </xdr:nvSpPr>
      <xdr:spPr bwMode="auto">
        <a:xfrm>
          <a:off x="828675" y="83115150"/>
          <a:ext cx="0" cy="2439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121</xdr:row>
      <xdr:rowOff>638966</xdr:rowOff>
    </xdr:to>
    <xdr:sp macro="" textlink="">
      <xdr:nvSpPr>
        <xdr:cNvPr id="480" name="Text Box 272"/>
        <xdr:cNvSpPr txBox="1">
          <a:spLocks noChangeArrowheads="1"/>
        </xdr:cNvSpPr>
      </xdr:nvSpPr>
      <xdr:spPr bwMode="auto">
        <a:xfrm>
          <a:off x="828675" y="83115150"/>
          <a:ext cx="0" cy="2439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119</xdr:row>
      <xdr:rowOff>1184643</xdr:rowOff>
    </xdr:to>
    <xdr:sp macro="" textlink="">
      <xdr:nvSpPr>
        <xdr:cNvPr id="481" name="Text Box 13"/>
        <xdr:cNvSpPr txBox="1">
          <a:spLocks noChangeArrowheads="1"/>
        </xdr:cNvSpPr>
      </xdr:nvSpPr>
      <xdr:spPr bwMode="auto">
        <a:xfrm>
          <a:off x="828675" y="83115150"/>
          <a:ext cx="0" cy="118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119</xdr:row>
      <xdr:rowOff>1184643</xdr:rowOff>
    </xdr:to>
    <xdr:sp macro="" textlink="">
      <xdr:nvSpPr>
        <xdr:cNvPr id="482" name="Text Box 13"/>
        <xdr:cNvSpPr txBox="1">
          <a:spLocks noChangeArrowheads="1"/>
        </xdr:cNvSpPr>
      </xdr:nvSpPr>
      <xdr:spPr bwMode="auto">
        <a:xfrm>
          <a:off x="828675" y="83115150"/>
          <a:ext cx="0" cy="118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119</xdr:row>
      <xdr:rowOff>1184643</xdr:rowOff>
    </xdr:to>
    <xdr:sp macro="" textlink="">
      <xdr:nvSpPr>
        <xdr:cNvPr id="483" name="Text Box 13"/>
        <xdr:cNvSpPr txBox="1">
          <a:spLocks noChangeArrowheads="1"/>
        </xdr:cNvSpPr>
      </xdr:nvSpPr>
      <xdr:spPr bwMode="auto">
        <a:xfrm>
          <a:off x="828675" y="83115150"/>
          <a:ext cx="0" cy="118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119</xdr:row>
      <xdr:rowOff>1184643</xdr:rowOff>
    </xdr:to>
    <xdr:sp macro="" textlink="">
      <xdr:nvSpPr>
        <xdr:cNvPr id="484" name="Text Box 272"/>
        <xdr:cNvSpPr txBox="1">
          <a:spLocks noChangeArrowheads="1"/>
        </xdr:cNvSpPr>
      </xdr:nvSpPr>
      <xdr:spPr bwMode="auto">
        <a:xfrm>
          <a:off x="828675" y="83115150"/>
          <a:ext cx="0" cy="118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nh/PQHKH%202017/KHSDD%202018/Moi%20ng%20gui%2025%209%202017/Ba%20Dinh.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inh/PQHKH%202017/KHSDD%202018/Moi%20ng%20gui%2025%209%202017/Soc%20S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inh/PQHKH%202017/KHSDD%202018/Moi%20ng%20gui%2025%209%202017/Tay%20H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inh/PQHKH%202017/KHSDD%202018/Moi%20ng%20gui%2025%209%202017/Thach%20Tha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Minh/PQHKH%202017/KHSDD%202018/Moi%20ng%20gui%2025%209%202017/Ung%20Ho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ELL/Desktop/4.%20Ba%20Vi%20XIN%20B&#7892;%20SUNG%20V&#192;O%20DANH%20M&#7908;C%20TR&#204;NH%20HDND.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Gia%20Lam/Nam%202018/3.%20Dau%20gia/!!!!Du%20lieu%20chung%20to%20QH-DG/!!!!%20Tong%20hop%20bao%20cao%20dau%20gia/2019%20-%20Bao%20cao%20tien%20do%20dau%20gia/Bao%20cao%20tong%20hop%20(upd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nh/PQHKH%202017/KHSDD%202018/Moi%20ng%20gui%2025%209%202017/Cau%20Gia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nh/PQHKH%202017/KHSDD%202018/Moi%20ng%20gui%2025%209%202017/Dan%20Phuo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nh/PQHKH%202017/KHSDD%202018/Moi%20ng%20gui%2025%209%202017/Dong%20D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nh/PQHKH%202017/KHSDD%202018/Moi%20ng%20gui%2025%209%202017/Hai%20Ba%20Tr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nh/PQHKH%202017/KHSDD%202018/Moi%20ng%20gui%2025%209%202017/Hoai%20Du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nh/PQHKH%202017/KHSDD%202018/Moi%20ng%20gui%2025%209%202017/My%20Du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nh/PQHKH%202017/KHSDD%202018/Moi%20ng%20gui%2025%209%202017/Nam%20Tu%20Lie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inh/PQHKH%202017/KHSDD%202018/Moi%20ng%20gui%2025%209%202017/Quoc%20Oa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9">
          <cell r="E9">
            <v>5.2210000000000001</v>
          </cell>
        </row>
        <row r="20">
          <cell r="E20">
            <v>11.224799999999997</v>
          </cell>
        </row>
        <row r="44">
          <cell r="E44">
            <v>6.3194000000000008</v>
          </cell>
        </row>
      </sheetData>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2017 (11T12)"/>
      <sheetName val="Phụ lục (Tổng)"/>
    </sheetNames>
    <sheetDataSet>
      <sheetData sheetId="0"/>
      <sheetData sheetId="1">
        <row r="7">
          <cell r="E7">
            <v>7.73</v>
          </cell>
        </row>
        <row r="8">
          <cell r="E8">
            <v>0.4</v>
          </cell>
        </row>
        <row r="9">
          <cell r="E9">
            <v>1.7</v>
          </cell>
        </row>
        <row r="10">
          <cell r="E10">
            <v>12.6</v>
          </cell>
        </row>
        <row r="11">
          <cell r="E11">
            <v>1.05</v>
          </cell>
        </row>
        <row r="12">
          <cell r="E12">
            <v>1.2</v>
          </cell>
        </row>
        <row r="13">
          <cell r="E13">
            <v>0.32</v>
          </cell>
        </row>
        <row r="14">
          <cell r="E14">
            <v>0.95</v>
          </cell>
        </row>
        <row r="15">
          <cell r="E15">
            <v>0.6</v>
          </cell>
        </row>
        <row r="16">
          <cell r="E16">
            <v>1</v>
          </cell>
        </row>
        <row r="17">
          <cell r="E17">
            <v>2.2000000000000002</v>
          </cell>
        </row>
        <row r="18">
          <cell r="E18">
            <v>0.76</v>
          </cell>
        </row>
        <row r="19">
          <cell r="E19">
            <v>0.32</v>
          </cell>
        </row>
        <row r="20">
          <cell r="E20">
            <v>0.3</v>
          </cell>
        </row>
        <row r="21">
          <cell r="E21" t="str">
            <v>0,26</v>
          </cell>
        </row>
        <row r="22">
          <cell r="E22">
            <v>2.46</v>
          </cell>
        </row>
        <row r="23">
          <cell r="E23">
            <v>1.65</v>
          </cell>
        </row>
        <row r="24">
          <cell r="E24">
            <v>0.35</v>
          </cell>
        </row>
        <row r="25">
          <cell r="E25">
            <v>0.99</v>
          </cell>
        </row>
        <row r="26">
          <cell r="E26">
            <v>0.32</v>
          </cell>
        </row>
        <row r="27">
          <cell r="E27">
            <v>0.4</v>
          </cell>
        </row>
        <row r="28">
          <cell r="E28">
            <v>1.1000000000000001</v>
          </cell>
        </row>
        <row r="29">
          <cell r="E29">
            <v>0.45</v>
          </cell>
        </row>
        <row r="30">
          <cell r="E30">
            <v>0.08</v>
          </cell>
        </row>
        <row r="31">
          <cell r="E31">
            <v>0.5</v>
          </cell>
        </row>
        <row r="32">
          <cell r="E32">
            <v>1</v>
          </cell>
        </row>
        <row r="33">
          <cell r="E33">
            <v>1.51</v>
          </cell>
        </row>
        <row r="34">
          <cell r="E34">
            <v>0.32</v>
          </cell>
        </row>
        <row r="35">
          <cell r="E35">
            <v>0.49</v>
          </cell>
        </row>
        <row r="36">
          <cell r="E36">
            <v>10.4</v>
          </cell>
        </row>
        <row r="37">
          <cell r="E37">
            <v>0.35</v>
          </cell>
        </row>
        <row r="38">
          <cell r="E38">
            <v>7.11</v>
          </cell>
        </row>
        <row r="39">
          <cell r="E39">
            <v>3.5</v>
          </cell>
        </row>
        <row r="40">
          <cell r="E40">
            <v>0.7</v>
          </cell>
        </row>
        <row r="41">
          <cell r="E41">
            <v>1.32</v>
          </cell>
        </row>
        <row r="42">
          <cell r="E42">
            <v>30</v>
          </cell>
        </row>
        <row r="43">
          <cell r="E43">
            <v>27.6</v>
          </cell>
        </row>
        <row r="44">
          <cell r="E44">
            <v>2.27</v>
          </cell>
        </row>
        <row r="45">
          <cell r="E45">
            <v>1.07</v>
          </cell>
        </row>
        <row r="46">
          <cell r="E46">
            <v>0.24</v>
          </cell>
        </row>
        <row r="47">
          <cell r="E47">
            <v>0.3</v>
          </cell>
        </row>
        <row r="48">
          <cell r="E48">
            <v>0.35</v>
          </cell>
        </row>
        <row r="49">
          <cell r="E49">
            <v>31.5</v>
          </cell>
        </row>
        <row r="50">
          <cell r="E50">
            <v>1.73</v>
          </cell>
        </row>
        <row r="51">
          <cell r="E51">
            <v>3.42</v>
          </cell>
        </row>
        <row r="52">
          <cell r="E52">
            <v>13.22</v>
          </cell>
        </row>
        <row r="53">
          <cell r="E53">
            <v>0.5</v>
          </cell>
        </row>
        <row r="54">
          <cell r="E54">
            <v>1.63</v>
          </cell>
        </row>
        <row r="55">
          <cell r="E55">
            <v>0.4</v>
          </cell>
        </row>
        <row r="56">
          <cell r="E56">
            <v>5.6</v>
          </cell>
        </row>
        <row r="57">
          <cell r="E57">
            <v>0.8</v>
          </cell>
        </row>
        <row r="58">
          <cell r="E58">
            <v>1.49</v>
          </cell>
        </row>
        <row r="59">
          <cell r="E59">
            <v>0.2</v>
          </cell>
        </row>
        <row r="60">
          <cell r="E60">
            <v>4.95</v>
          </cell>
        </row>
        <row r="61">
          <cell r="E61">
            <v>5</v>
          </cell>
        </row>
        <row r="62">
          <cell r="E62">
            <v>0.03</v>
          </cell>
        </row>
        <row r="63">
          <cell r="E63">
            <v>1</v>
          </cell>
        </row>
        <row r="64">
          <cell r="E64">
            <v>3</v>
          </cell>
        </row>
        <row r="65">
          <cell r="E65">
            <v>6.92</v>
          </cell>
        </row>
        <row r="66">
          <cell r="E66">
            <v>100.9</v>
          </cell>
        </row>
        <row r="67">
          <cell r="E67">
            <v>0.26119999999999999</v>
          </cell>
        </row>
        <row r="68">
          <cell r="E68">
            <v>49.5</v>
          </cell>
        </row>
        <row r="69">
          <cell r="E69">
            <v>0.49</v>
          </cell>
        </row>
        <row r="70">
          <cell r="E70">
            <v>0.35</v>
          </cell>
        </row>
        <row r="71">
          <cell r="E71">
            <v>3</v>
          </cell>
        </row>
        <row r="72">
          <cell r="E72">
            <v>12</v>
          </cell>
        </row>
        <row r="73">
          <cell r="E73">
            <v>4.37</v>
          </cell>
        </row>
        <row r="74">
          <cell r="E74">
            <v>0.12</v>
          </cell>
        </row>
        <row r="75">
          <cell r="E75" t="str">
            <v>0,5</v>
          </cell>
        </row>
        <row r="77">
          <cell r="E77">
            <v>2.33</v>
          </cell>
        </row>
        <row r="78">
          <cell r="E78">
            <v>2.7962000000000002</v>
          </cell>
        </row>
        <row r="79">
          <cell r="E79">
            <v>0.28000000000000003</v>
          </cell>
        </row>
        <row r="80">
          <cell r="E80">
            <v>2.9</v>
          </cell>
        </row>
        <row r="81">
          <cell r="E81">
            <v>2</v>
          </cell>
        </row>
        <row r="82">
          <cell r="E82">
            <v>1.2</v>
          </cell>
        </row>
        <row r="83">
          <cell r="E83">
            <v>2</v>
          </cell>
        </row>
        <row r="84">
          <cell r="E84">
            <v>1.45</v>
          </cell>
        </row>
        <row r="85">
          <cell r="E85">
            <v>1.4</v>
          </cell>
        </row>
        <row r="86">
          <cell r="E86">
            <v>0.2</v>
          </cell>
        </row>
        <row r="87">
          <cell r="E87">
            <v>0.7</v>
          </cell>
        </row>
        <row r="88">
          <cell r="E88">
            <v>1.25</v>
          </cell>
        </row>
        <row r="89">
          <cell r="E89" t="str">
            <v>1,8</v>
          </cell>
        </row>
        <row r="90">
          <cell r="E90">
            <v>0.7</v>
          </cell>
        </row>
        <row r="91">
          <cell r="E91">
            <v>2</v>
          </cell>
        </row>
        <row r="92">
          <cell r="E92">
            <v>2</v>
          </cell>
        </row>
        <row r="93">
          <cell r="E93">
            <v>0.48</v>
          </cell>
        </row>
        <row r="94">
          <cell r="E94">
            <v>50</v>
          </cell>
        </row>
        <row r="95">
          <cell r="E95">
            <v>0.2</v>
          </cell>
        </row>
        <row r="96">
          <cell r="E96">
            <v>0.36</v>
          </cell>
        </row>
        <row r="97">
          <cell r="E97">
            <v>1</v>
          </cell>
        </row>
        <row r="98">
          <cell r="E98">
            <v>6</v>
          </cell>
        </row>
        <row r="99">
          <cell r="E99">
            <v>0.2</v>
          </cell>
        </row>
        <row r="100">
          <cell r="E100">
            <v>0.05</v>
          </cell>
        </row>
        <row r="101">
          <cell r="E101">
            <v>0.25</v>
          </cell>
        </row>
        <row r="102">
          <cell r="E102">
            <v>24.6</v>
          </cell>
        </row>
        <row r="103">
          <cell r="E103">
            <v>2</v>
          </cell>
        </row>
        <row r="104">
          <cell r="E104">
            <v>0.5</v>
          </cell>
        </row>
        <row r="105">
          <cell r="E105">
            <v>1.6</v>
          </cell>
        </row>
        <row r="106">
          <cell r="E106">
            <v>0.6</v>
          </cell>
        </row>
        <row r="107">
          <cell r="E107">
            <v>0.4</v>
          </cell>
        </row>
        <row r="108">
          <cell r="E108">
            <v>0.49</v>
          </cell>
        </row>
        <row r="109">
          <cell r="E109">
            <v>0.49</v>
          </cell>
        </row>
        <row r="110">
          <cell r="E110">
            <v>19.5</v>
          </cell>
        </row>
        <row r="111">
          <cell r="E111">
            <v>7.5</v>
          </cell>
        </row>
        <row r="112">
          <cell r="E112">
            <v>6.048</v>
          </cell>
        </row>
        <row r="113">
          <cell r="E113">
            <v>0.4</v>
          </cell>
        </row>
        <row r="115">
          <cell r="E115" t="str">
            <v>0,49</v>
          </cell>
        </row>
        <row r="116">
          <cell r="E116" t="str">
            <v>0,49</v>
          </cell>
        </row>
        <row r="117">
          <cell r="E117" t="str">
            <v>0,52</v>
          </cell>
        </row>
        <row r="118">
          <cell r="E118">
            <v>21</v>
          </cell>
        </row>
        <row r="119">
          <cell r="E119" t="str">
            <v>0,8</v>
          </cell>
        </row>
        <row r="120">
          <cell r="E120" t="str">
            <v>0,15</v>
          </cell>
        </row>
        <row r="121">
          <cell r="E121" t="str">
            <v>1,3</v>
          </cell>
        </row>
        <row r="122">
          <cell r="E122">
            <v>1</v>
          </cell>
        </row>
        <row r="123">
          <cell r="E123">
            <v>1</v>
          </cell>
        </row>
        <row r="124">
          <cell r="E124">
            <v>1</v>
          </cell>
        </row>
        <row r="125">
          <cell r="E125">
            <v>1</v>
          </cell>
        </row>
        <row r="126">
          <cell r="E126">
            <v>1</v>
          </cell>
        </row>
        <row r="127">
          <cell r="E127" t="str">
            <v>0,48</v>
          </cell>
        </row>
        <row r="128">
          <cell r="E128" t="str">
            <v>0,45</v>
          </cell>
        </row>
        <row r="129">
          <cell r="E129" t="str">
            <v>1,89</v>
          </cell>
        </row>
        <row r="130">
          <cell r="E130">
            <v>0.23</v>
          </cell>
        </row>
        <row r="131">
          <cell r="E131">
            <v>0.46</v>
          </cell>
        </row>
        <row r="132">
          <cell r="E132">
            <v>0.5</v>
          </cell>
        </row>
        <row r="133">
          <cell r="E133">
            <v>0.5</v>
          </cell>
        </row>
        <row r="134">
          <cell r="E134">
            <v>0.5</v>
          </cell>
        </row>
        <row r="135">
          <cell r="E135">
            <v>1.4</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1"/>
      <sheetName val="00000000"/>
      <sheetName val="10000000"/>
      <sheetName val="TAY HO 2018"/>
      <sheetName val="Ban Q LDA"/>
      <sheetName val="TH gốc"/>
    </sheetNames>
    <sheetDataSet>
      <sheetData sheetId="0"/>
      <sheetData sheetId="1"/>
      <sheetData sheetId="2"/>
      <sheetData sheetId="3">
        <row r="6">
          <cell r="E6">
            <v>0.61460000000000004</v>
          </cell>
        </row>
        <row r="7">
          <cell r="E7">
            <v>0.14660000000000001</v>
          </cell>
        </row>
        <row r="8">
          <cell r="E8">
            <v>1.82</v>
          </cell>
        </row>
        <row r="9">
          <cell r="E9">
            <v>5.4399999999999997E-2</v>
          </cell>
        </row>
        <row r="10">
          <cell r="E10">
            <v>0.3407</v>
          </cell>
        </row>
        <row r="11">
          <cell r="E11">
            <v>0.64129999999999998</v>
          </cell>
        </row>
        <row r="12">
          <cell r="E12">
            <v>8</v>
          </cell>
        </row>
        <row r="13">
          <cell r="E13">
            <v>1.0657000000000001</v>
          </cell>
        </row>
        <row r="14">
          <cell r="E14">
            <v>1.7707999999999999</v>
          </cell>
        </row>
        <row r="15">
          <cell r="E15">
            <v>1.8943000000000001</v>
          </cell>
        </row>
        <row r="16">
          <cell r="E16">
            <v>0.73329999999999995</v>
          </cell>
        </row>
        <row r="17">
          <cell r="E17">
            <v>0.36959999999999998</v>
          </cell>
        </row>
        <row r="18">
          <cell r="E18">
            <v>2.7387000000000001</v>
          </cell>
        </row>
        <row r="19">
          <cell r="E19">
            <v>0.43753999999999998</v>
          </cell>
        </row>
        <row r="20">
          <cell r="E20">
            <v>1.7426999999999999</v>
          </cell>
        </row>
        <row r="21">
          <cell r="E21">
            <v>2.7558500000000001</v>
          </cell>
        </row>
        <row r="22">
          <cell r="E22">
            <v>0.35110000000000002</v>
          </cell>
        </row>
        <row r="23">
          <cell r="E23">
            <v>2.3148</v>
          </cell>
        </row>
        <row r="24">
          <cell r="E24">
            <v>0.3</v>
          </cell>
        </row>
        <row r="25">
          <cell r="E25">
            <v>3.1284999999999998</v>
          </cell>
        </row>
        <row r="26">
          <cell r="E26">
            <v>1.9</v>
          </cell>
        </row>
        <row r="27">
          <cell r="E27">
            <v>0.13039999999999999</v>
          </cell>
        </row>
        <row r="28">
          <cell r="E28">
            <v>1.6981999999999999</v>
          </cell>
        </row>
        <row r="29">
          <cell r="E29">
            <v>0.34639999999999999</v>
          </cell>
        </row>
        <row r="30">
          <cell r="E30">
            <v>0.9869</v>
          </cell>
        </row>
        <row r="31">
          <cell r="E31">
            <v>2.02</v>
          </cell>
        </row>
        <row r="32">
          <cell r="E32">
            <v>36.200000000000003</v>
          </cell>
        </row>
        <row r="33">
          <cell r="E33">
            <v>3.4</v>
          </cell>
        </row>
        <row r="34">
          <cell r="E34">
            <v>1.2125999999999999</v>
          </cell>
        </row>
        <row r="35">
          <cell r="E35">
            <v>1.1299999999999999</v>
          </cell>
        </row>
        <row r="36">
          <cell r="E36">
            <v>0.28079999999999999</v>
          </cell>
        </row>
        <row r="37">
          <cell r="E37">
            <v>0.4</v>
          </cell>
        </row>
        <row r="38">
          <cell r="E38">
            <v>1.47</v>
          </cell>
        </row>
        <row r="39">
          <cell r="E39">
            <v>1.39</v>
          </cell>
        </row>
        <row r="40">
          <cell r="E40">
            <v>35</v>
          </cell>
        </row>
        <row r="41">
          <cell r="E41">
            <v>0.89700000000000002</v>
          </cell>
        </row>
        <row r="42">
          <cell r="E42">
            <v>0.2</v>
          </cell>
        </row>
        <row r="43">
          <cell r="E43">
            <v>0.32140000000000002</v>
          </cell>
        </row>
        <row r="44">
          <cell r="E44">
            <v>5.5399999999999998E-2</v>
          </cell>
        </row>
        <row r="45">
          <cell r="E45">
            <v>0.55959999999999999</v>
          </cell>
        </row>
        <row r="47">
          <cell r="E47">
            <v>6.5</v>
          </cell>
        </row>
        <row r="48">
          <cell r="E48">
            <v>3.1E-2</v>
          </cell>
        </row>
        <row r="49">
          <cell r="E49">
            <v>1.9E-2</v>
          </cell>
        </row>
        <row r="50">
          <cell r="E50">
            <v>1.3525</v>
          </cell>
        </row>
        <row r="51">
          <cell r="E51">
            <v>0.13600000000000001</v>
          </cell>
        </row>
        <row r="52">
          <cell r="E52">
            <v>0.02</v>
          </cell>
        </row>
        <row r="53">
          <cell r="E53">
            <v>1.82</v>
          </cell>
        </row>
        <row r="54">
          <cell r="E54">
            <v>1.0485</v>
          </cell>
        </row>
        <row r="55">
          <cell r="E55">
            <v>0.1</v>
          </cell>
        </row>
        <row r="56">
          <cell r="E56">
            <v>0.12089999999999999</v>
          </cell>
        </row>
        <row r="57">
          <cell r="E57">
            <v>5.25</v>
          </cell>
        </row>
        <row r="58">
          <cell r="E58">
            <v>2.12</v>
          </cell>
        </row>
        <row r="59">
          <cell r="E59">
            <v>6.9000000000000006E-2</v>
          </cell>
        </row>
        <row r="60">
          <cell r="E60">
            <v>0.34960000000000002</v>
          </cell>
        </row>
        <row r="61">
          <cell r="E61">
            <v>4.5499999999999999E-2</v>
          </cell>
        </row>
        <row r="62">
          <cell r="E62">
            <v>0.5</v>
          </cell>
        </row>
        <row r="63">
          <cell r="E63">
            <v>5.1999999999999998E-2</v>
          </cell>
        </row>
        <row r="64">
          <cell r="E64">
            <v>1.4999999999999999E-2</v>
          </cell>
        </row>
        <row r="65">
          <cell r="E65">
            <v>1.9199999999999998E-2</v>
          </cell>
        </row>
        <row r="66">
          <cell r="E66">
            <v>3.5000000000000003E-2</v>
          </cell>
        </row>
        <row r="67">
          <cell r="E67">
            <v>0.15</v>
          </cell>
        </row>
        <row r="68">
          <cell r="E68">
            <v>1.6</v>
          </cell>
        </row>
        <row r="69">
          <cell r="E69">
            <v>0.18</v>
          </cell>
        </row>
        <row r="70">
          <cell r="E70">
            <v>0.22</v>
          </cell>
        </row>
        <row r="71">
          <cell r="E71">
            <v>23</v>
          </cell>
        </row>
        <row r="72">
          <cell r="E72">
            <v>0.18</v>
          </cell>
        </row>
        <row r="73">
          <cell r="E73">
            <v>0.62</v>
          </cell>
        </row>
        <row r="74">
          <cell r="E74">
            <v>0.41</v>
          </cell>
        </row>
        <row r="75">
          <cell r="E75">
            <v>0.57999999999999996</v>
          </cell>
        </row>
        <row r="76">
          <cell r="E76">
            <v>0.2</v>
          </cell>
        </row>
        <row r="77">
          <cell r="E77">
            <v>0.19</v>
          </cell>
        </row>
        <row r="78">
          <cell r="E78">
            <v>0.2</v>
          </cell>
        </row>
        <row r="79">
          <cell r="E79">
            <v>0.17</v>
          </cell>
        </row>
        <row r="80">
          <cell r="E80">
            <v>0.5</v>
          </cell>
        </row>
        <row r="81">
          <cell r="E81">
            <v>0.2</v>
          </cell>
        </row>
        <row r="82">
          <cell r="E82">
            <v>9.4899999999999998E-2</v>
          </cell>
        </row>
        <row r="83">
          <cell r="E83">
            <v>7.7767999999999997</v>
          </cell>
        </row>
        <row r="84">
          <cell r="E84">
            <v>0.05</v>
          </cell>
        </row>
        <row r="85">
          <cell r="E85">
            <v>6.6E-3</v>
          </cell>
        </row>
        <row r="86">
          <cell r="E86">
            <v>50</v>
          </cell>
        </row>
        <row r="87">
          <cell r="E87">
            <v>2.2947000000000002</v>
          </cell>
        </row>
        <row r="88">
          <cell r="E88">
            <v>0.29199999999999998</v>
          </cell>
        </row>
        <row r="89">
          <cell r="E89">
            <v>0.5</v>
          </cell>
        </row>
        <row r="90">
          <cell r="E90">
            <v>55.7</v>
          </cell>
        </row>
        <row r="92">
          <cell r="E92">
            <v>0.86099999999999999</v>
          </cell>
        </row>
        <row r="93">
          <cell r="E93">
            <v>0.14399999999999999</v>
          </cell>
        </row>
        <row r="94">
          <cell r="E94">
            <v>0.25169999999999998</v>
          </cell>
        </row>
        <row r="95">
          <cell r="E95">
            <v>1.0257000000000001</v>
          </cell>
        </row>
        <row r="96">
          <cell r="E96">
            <v>0.3</v>
          </cell>
        </row>
        <row r="97">
          <cell r="E97">
            <v>0.15</v>
          </cell>
        </row>
        <row r="98">
          <cell r="E98">
            <v>0.189</v>
          </cell>
        </row>
        <row r="99">
          <cell r="E99">
            <v>0.8</v>
          </cell>
        </row>
        <row r="100">
          <cell r="E100">
            <v>0.5</v>
          </cell>
        </row>
        <row r="101">
          <cell r="E101">
            <v>0.5</v>
          </cell>
        </row>
        <row r="102">
          <cell r="E102">
            <v>3.082E-2</v>
          </cell>
        </row>
        <row r="106">
          <cell r="E106">
            <v>0.17249999999999999</v>
          </cell>
        </row>
        <row r="110">
          <cell r="E110">
            <v>0.08</v>
          </cell>
        </row>
        <row r="111">
          <cell r="E111">
            <v>22.145499999999998</v>
          </cell>
        </row>
        <row r="112">
          <cell r="E112">
            <v>0.03</v>
          </cell>
        </row>
        <row r="113">
          <cell r="E113">
            <v>2.47E-3</v>
          </cell>
        </row>
        <row r="114">
          <cell r="E114">
            <v>7.0000000000000007E-2</v>
          </cell>
        </row>
        <row r="115">
          <cell r="E115">
            <v>0.55500000000000005</v>
          </cell>
        </row>
        <row r="116">
          <cell r="E116">
            <v>0.2</v>
          </cell>
        </row>
        <row r="118">
          <cell r="E118">
            <v>5.4999999999999997E-3</v>
          </cell>
        </row>
        <row r="126">
          <cell r="E126">
            <v>0.4</v>
          </cell>
        </row>
        <row r="127">
          <cell r="E127">
            <v>0.55000000000000004</v>
          </cell>
        </row>
        <row r="128">
          <cell r="E128">
            <v>0.1525</v>
          </cell>
        </row>
        <row r="129">
          <cell r="E129">
            <v>0.2581</v>
          </cell>
        </row>
        <row r="130">
          <cell r="E130">
            <v>8.3599999999999994E-2</v>
          </cell>
        </row>
        <row r="131">
          <cell r="E131">
            <v>1.2E-2</v>
          </cell>
        </row>
        <row r="132">
          <cell r="E132">
            <v>2.2000000000000001E-3</v>
          </cell>
        </row>
        <row r="133">
          <cell r="E133">
            <v>2.0799999999999999E-2</v>
          </cell>
        </row>
        <row r="134">
          <cell r="E134">
            <v>2.7799999999999998E-2</v>
          </cell>
        </row>
        <row r="135">
          <cell r="E135">
            <v>1.4149999999999999E-2</v>
          </cell>
        </row>
        <row r="136">
          <cell r="E136">
            <v>1.3</v>
          </cell>
        </row>
        <row r="137">
          <cell r="E137">
            <v>0.72160000000000002</v>
          </cell>
        </row>
        <row r="138">
          <cell r="E138">
            <v>1.3180000000000001</v>
          </cell>
        </row>
        <row r="139">
          <cell r="E139">
            <v>0.41899999999999998</v>
          </cell>
        </row>
        <row r="140">
          <cell r="E140">
            <v>4.7286999999999999</v>
          </cell>
        </row>
        <row r="141">
          <cell r="E141">
            <v>4.8</v>
          </cell>
        </row>
        <row r="142">
          <cell r="E142">
            <v>0.1</v>
          </cell>
        </row>
      </sheetData>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gia QK 2017"/>
      <sheetName val="Bo theo bo sung"/>
      <sheetName val="Danh gia 2017"/>
      <sheetName val="Dang Ky moi 2018"/>
      <sheetName val="Danh muc 2018 TT"/>
      <sheetName val="DM thu hoi dat 2018"/>
      <sheetName val="DM thu hoi Lua 2018"/>
    </sheetNames>
    <sheetDataSet>
      <sheetData sheetId="0"/>
      <sheetData sheetId="1"/>
      <sheetData sheetId="2"/>
      <sheetData sheetId="3"/>
      <sheetData sheetId="4">
        <row r="7">
          <cell r="E7">
            <v>3.66</v>
          </cell>
        </row>
        <row r="8">
          <cell r="E8">
            <v>9</v>
          </cell>
        </row>
        <row r="9">
          <cell r="E9">
            <v>29.22</v>
          </cell>
        </row>
        <row r="10">
          <cell r="E10">
            <v>0.4</v>
          </cell>
        </row>
        <row r="11">
          <cell r="E11">
            <v>1.07</v>
          </cell>
        </row>
        <row r="12">
          <cell r="E12">
            <v>0.95</v>
          </cell>
        </row>
        <row r="13">
          <cell r="E13">
            <v>74.23</v>
          </cell>
        </row>
        <row r="14">
          <cell r="E14">
            <v>14.5</v>
          </cell>
        </row>
        <row r="15">
          <cell r="E15">
            <v>4.0599999999999996</v>
          </cell>
        </row>
        <row r="16">
          <cell r="E16">
            <v>3.44</v>
          </cell>
        </row>
        <row r="17">
          <cell r="E17">
            <v>2.68</v>
          </cell>
        </row>
        <row r="18">
          <cell r="E18">
            <v>9.8000000000000007</v>
          </cell>
        </row>
        <row r="19">
          <cell r="E19">
            <v>0.42</v>
          </cell>
        </row>
        <row r="20">
          <cell r="E20">
            <v>2.1</v>
          </cell>
        </row>
        <row r="21">
          <cell r="E21">
            <v>4.16</v>
          </cell>
        </row>
        <row r="22">
          <cell r="E22">
            <v>3.6</v>
          </cell>
        </row>
        <row r="23">
          <cell r="E23">
            <v>2.5</v>
          </cell>
        </row>
        <row r="24">
          <cell r="E24">
            <v>11.47</v>
          </cell>
        </row>
        <row r="25">
          <cell r="E25">
            <v>1.71</v>
          </cell>
        </row>
        <row r="26">
          <cell r="E26">
            <v>1</v>
          </cell>
        </row>
        <row r="27">
          <cell r="E27">
            <v>1.02</v>
          </cell>
        </row>
        <row r="28">
          <cell r="E28">
            <v>26.62</v>
          </cell>
        </row>
        <row r="29">
          <cell r="E29">
            <v>38.6</v>
          </cell>
        </row>
        <row r="30">
          <cell r="E30">
            <v>4.5999999999999996</v>
          </cell>
        </row>
        <row r="31">
          <cell r="E31">
            <v>7.0000000000000007E-2</v>
          </cell>
        </row>
        <row r="32">
          <cell r="E32">
            <v>0.43</v>
          </cell>
        </row>
        <row r="33">
          <cell r="E33">
            <v>0.17</v>
          </cell>
        </row>
        <row r="34">
          <cell r="E34">
            <v>0.9</v>
          </cell>
        </row>
        <row r="35">
          <cell r="E35">
            <v>0.15</v>
          </cell>
        </row>
        <row r="36">
          <cell r="E36">
            <v>3.35</v>
          </cell>
        </row>
        <row r="37">
          <cell r="E37">
            <v>0.5</v>
          </cell>
        </row>
        <row r="38">
          <cell r="E38">
            <v>1.9</v>
          </cell>
        </row>
        <row r="39">
          <cell r="E39">
            <v>1</v>
          </cell>
        </row>
        <row r="40">
          <cell r="E40">
            <v>0.2</v>
          </cell>
        </row>
        <row r="41">
          <cell r="E41">
            <v>3</v>
          </cell>
        </row>
        <row r="42">
          <cell r="E42">
            <v>429.06</v>
          </cell>
        </row>
        <row r="43">
          <cell r="E43">
            <v>10</v>
          </cell>
        </row>
        <row r="44">
          <cell r="E44">
            <v>0.2</v>
          </cell>
        </row>
        <row r="45">
          <cell r="E45">
            <v>0.1</v>
          </cell>
        </row>
        <row r="46">
          <cell r="E46">
            <v>0.16</v>
          </cell>
        </row>
        <row r="47">
          <cell r="E47">
            <v>30</v>
          </cell>
        </row>
        <row r="48">
          <cell r="E48">
            <v>233</v>
          </cell>
        </row>
        <row r="49">
          <cell r="E49">
            <v>0.08</v>
          </cell>
        </row>
        <row r="50">
          <cell r="E50">
            <v>130</v>
          </cell>
        </row>
        <row r="51">
          <cell r="E51">
            <v>0.6</v>
          </cell>
        </row>
        <row r="52">
          <cell r="E52">
            <v>4.3</v>
          </cell>
        </row>
        <row r="53">
          <cell r="E53">
            <v>0.2</v>
          </cell>
        </row>
        <row r="54">
          <cell r="E54">
            <v>0.3</v>
          </cell>
        </row>
        <row r="55">
          <cell r="E55">
            <v>1</v>
          </cell>
        </row>
        <row r="56">
          <cell r="E56">
            <v>6.2</v>
          </cell>
        </row>
        <row r="57">
          <cell r="E57">
            <v>4</v>
          </cell>
        </row>
        <row r="58">
          <cell r="E58">
            <v>4.2</v>
          </cell>
        </row>
        <row r="59">
          <cell r="E59">
            <v>4.5</v>
          </cell>
        </row>
        <row r="60">
          <cell r="E60">
            <v>0.04</v>
          </cell>
        </row>
        <row r="61">
          <cell r="E61">
            <v>0.18</v>
          </cell>
        </row>
        <row r="62">
          <cell r="E62">
            <v>4.3600000000000003</v>
          </cell>
        </row>
        <row r="63">
          <cell r="E63">
            <v>0.68</v>
          </cell>
        </row>
        <row r="64">
          <cell r="E64">
            <v>52.179999999999993</v>
          </cell>
        </row>
        <row r="65">
          <cell r="E65">
            <v>1.2</v>
          </cell>
        </row>
        <row r="66">
          <cell r="E66">
            <v>0.59</v>
          </cell>
        </row>
        <row r="67">
          <cell r="E67">
            <v>0.62</v>
          </cell>
        </row>
        <row r="68">
          <cell r="E68" t="str">
            <v>9,73</v>
          </cell>
        </row>
        <row r="69">
          <cell r="E69" t="str">
            <v>2,50</v>
          </cell>
        </row>
        <row r="70">
          <cell r="E70" t="str">
            <v>1,80</v>
          </cell>
        </row>
        <row r="71">
          <cell r="E71">
            <v>0.49</v>
          </cell>
        </row>
        <row r="72">
          <cell r="E72">
            <v>4.9000000000000004</v>
          </cell>
        </row>
        <row r="73">
          <cell r="E73">
            <v>1.7</v>
          </cell>
        </row>
        <row r="74">
          <cell r="E74">
            <v>0.2</v>
          </cell>
        </row>
        <row r="75">
          <cell r="E75">
            <v>1</v>
          </cell>
        </row>
        <row r="76">
          <cell r="E76">
            <v>1</v>
          </cell>
        </row>
        <row r="77">
          <cell r="E77">
            <v>0.8</v>
          </cell>
        </row>
        <row r="78">
          <cell r="E78">
            <v>1</v>
          </cell>
        </row>
        <row r="79">
          <cell r="E79">
            <v>0.2</v>
          </cell>
        </row>
        <row r="80">
          <cell r="E80">
            <v>1</v>
          </cell>
        </row>
        <row r="81">
          <cell r="E81">
            <v>0.1</v>
          </cell>
        </row>
        <row r="82">
          <cell r="E82">
            <v>0.6</v>
          </cell>
        </row>
        <row r="83">
          <cell r="E83">
            <v>0.6</v>
          </cell>
        </row>
        <row r="84">
          <cell r="E84">
            <v>1</v>
          </cell>
        </row>
        <row r="85">
          <cell r="E85">
            <v>2</v>
          </cell>
        </row>
        <row r="86">
          <cell r="E86">
            <v>1</v>
          </cell>
        </row>
        <row r="87">
          <cell r="E87">
            <v>1</v>
          </cell>
        </row>
        <row r="88">
          <cell r="E88">
            <v>7</v>
          </cell>
        </row>
        <row r="89">
          <cell r="E89">
            <v>1.8</v>
          </cell>
        </row>
        <row r="90">
          <cell r="E90">
            <v>1.5</v>
          </cell>
        </row>
        <row r="91">
          <cell r="E91">
            <v>1.2</v>
          </cell>
        </row>
        <row r="92">
          <cell r="E92">
            <v>4.8</v>
          </cell>
        </row>
        <row r="93">
          <cell r="E93">
            <v>0.08</v>
          </cell>
        </row>
        <row r="94">
          <cell r="E94">
            <v>0.1</v>
          </cell>
        </row>
        <row r="95">
          <cell r="E95">
            <v>12.9</v>
          </cell>
        </row>
        <row r="96">
          <cell r="E96">
            <v>1.8</v>
          </cell>
        </row>
        <row r="97">
          <cell r="E97">
            <v>2.4</v>
          </cell>
        </row>
      </sheetData>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bieu"/>
      <sheetName val="01CH"/>
      <sheetName val="02 CH"/>
      <sheetName val="6-1"/>
      <sheetName val="06 CH"/>
      <sheetName val="7-1"/>
      <sheetName val="07 CH"/>
      <sheetName val="08 CH"/>
      <sheetName val="09 CH"/>
      <sheetName val="10.CH"/>
      <sheetName val="13 CH"/>
      <sheetName val="thu chi"/>
    </sheetNames>
    <sheetDataSet>
      <sheetData sheetId="0"/>
      <sheetData sheetId="1"/>
      <sheetData sheetId="2"/>
      <sheetData sheetId="3"/>
      <sheetData sheetId="4"/>
      <sheetData sheetId="5"/>
      <sheetData sheetId="6"/>
      <sheetData sheetId="7"/>
      <sheetData sheetId="8"/>
      <sheetData sheetId="9">
        <row r="7">
          <cell r="E7">
            <v>34.528799999999997</v>
          </cell>
        </row>
        <row r="26">
          <cell r="E26">
            <v>110.7</v>
          </cell>
        </row>
        <row r="76">
          <cell r="E76">
            <v>39.969131000000004</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mục 2021 (2)"/>
      <sheetName val="Bổ sung thêm 01 dự án"/>
      <sheetName val="Sheet2"/>
      <sheetName val="Vật lại "/>
      <sheetName val="phu son"/>
      <sheetName val="Co Do"/>
      <sheetName val="Dong thai"/>
      <sheetName val="Châu Sơn"/>
      <sheetName val="Tien  phong"/>
      <sheetName val="Chu Minh"/>
      <sheetName val="Tây Đằng"/>
      <sheetName val="Phú phương "/>
      <sheetName val="Cam Thượng"/>
      <sheetName val="Khanh thuong"/>
      <sheetName val="Minh  Châu"/>
      <sheetName val="Ba Trại"/>
      <sheetName val="Minh quang (ko đưa)"/>
      <sheetName val="Cam Thuong"/>
      <sheetName val="Son Da"/>
      <sheetName val="Phu cường"/>
      <sheetName val="Cam linh"/>
      <sheetName val="Yên bài"/>
      <sheetName val="tong bạt"/>
      <sheetName val="Tản Hồng"/>
      <sheetName val="phú châu"/>
      <sheetName val="Đông qua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hop ngay 7.6.2019"/>
      <sheetName val="Tong hop"/>
      <sheetName val="QHCT"/>
      <sheetName val="KH2019 (sếp Minh họp)"/>
      <sheetName val="Tong hop (SM)"/>
      <sheetName val="TONG HOP(update sheet nay)"/>
      <sheetName val="In Bao cao"/>
      <sheetName val="TT"/>
      <sheetName val="NK"/>
    </sheetNames>
    <sheetDataSet>
      <sheetData sheetId="0" refreshError="1"/>
      <sheetData sheetId="1" refreshError="1"/>
      <sheetData sheetId="2" refreshError="1"/>
      <sheetData sheetId="3" refreshError="1"/>
      <sheetData sheetId="4" refreshError="1"/>
      <sheetData sheetId="5" refreshError="1">
        <row r="13">
          <cell r="B13" t="str">
            <v>GPMB khu đấu giá X1 Trùng Quán, Yên Thường</v>
          </cell>
          <cell r="C13">
            <v>1</v>
          </cell>
          <cell r="D13" t="str">
            <v>Yên Thường</v>
          </cell>
          <cell r="E13">
            <v>94000</v>
          </cell>
          <cell r="F13">
            <v>20252</v>
          </cell>
          <cell r="G13" t="str">
            <v>QHCT</v>
          </cell>
          <cell r="H13" t="str">
            <v>KHT</v>
          </cell>
          <cell r="I13">
            <v>12</v>
          </cell>
          <cell r="J13">
            <v>243024</v>
          </cell>
          <cell r="K13">
            <v>81008</v>
          </cell>
          <cell r="L13">
            <v>162016</v>
          </cell>
          <cell r="M13">
            <v>0</v>
          </cell>
          <cell r="N13" t="str">
            <v>40/HĐND-KTXH
 23/5/18</v>
          </cell>
          <cell r="O13">
            <v>75655</v>
          </cell>
          <cell r="P13" t="str">
            <v>x</v>
          </cell>
          <cell r="Q13" t="str">
            <v>Photo</v>
          </cell>
          <cell r="R13" t="str">
            <v>x</v>
          </cell>
          <cell r="S13" t="str">
            <v>x</v>
          </cell>
          <cell r="U13" t="str">
            <v>79/QLĐT-DA
25/10/2018</v>
          </cell>
          <cell r="V13" t="str">
            <v>8910/QĐ-UBND
26/10/2018</v>
          </cell>
          <cell r="Y13" t="str">
            <v>9001
31/10/18</v>
          </cell>
          <cell r="Z13">
            <v>194443.19999999998</v>
          </cell>
          <cell r="AA13">
            <v>52958.5</v>
          </cell>
          <cell r="AB13" t="str">
            <v>T4/ 2019</v>
          </cell>
          <cell r="AC13" t="str">
            <v>T9/ 2019</v>
          </cell>
          <cell r="AF13" t="str">
            <v>T9/ 2019</v>
          </cell>
          <cell r="AG13" t="str">
            <v>T12/ 2019</v>
          </cell>
          <cell r="AH13" t="str">
            <v>x</v>
          </cell>
          <cell r="AI13" t="str">
            <v>Đang xin chỉ lệnh căm mốc, đạc cắm mốc GPMB</v>
          </cell>
        </row>
        <row r="14">
          <cell r="B14" t="str">
            <v>Đang lập, trình thẩm định dự án đầu tư</v>
          </cell>
          <cell r="C14">
            <v>0</v>
          </cell>
          <cell r="D14" t="str">
            <v>TT Trâu Quỳ</v>
          </cell>
          <cell r="E14">
            <v>0</v>
          </cell>
          <cell r="F14">
            <v>0</v>
          </cell>
          <cell r="G14" t="str">
            <v>QHCT</v>
          </cell>
          <cell r="H14" t="str">
            <v>KHT</v>
          </cell>
          <cell r="I14">
            <v>14</v>
          </cell>
          <cell r="J14">
            <v>0</v>
          </cell>
          <cell r="K14">
            <v>0</v>
          </cell>
          <cell r="L14">
            <v>0</v>
          </cell>
          <cell r="M14">
            <v>0</v>
          </cell>
          <cell r="N14" t="str">
            <v>05
13/2/18</v>
          </cell>
          <cell r="O14">
            <v>0</v>
          </cell>
          <cell r="P14" t="str">
            <v>x</v>
          </cell>
          <cell r="Q14" t="str">
            <v>-</v>
          </cell>
          <cell r="R14" t="str">
            <v>-</v>
          </cell>
          <cell r="U14" t="str">
            <v>-</v>
          </cell>
          <cell r="V14" t="str">
            <v>-</v>
          </cell>
          <cell r="Y14" t="str">
            <v>8926
03/11/10
2191
11/4/2017</v>
          </cell>
          <cell r="Z14">
            <v>141484.69999999998</v>
          </cell>
          <cell r="AA14">
            <v>0</v>
          </cell>
          <cell r="AE14" t="str">
            <v>T4/19</v>
          </cell>
          <cell r="AF14" t="str">
            <v>T5/19</v>
          </cell>
          <cell r="AG14" t="str">
            <v>x</v>
          </cell>
          <cell r="AH14" t="str">
            <v>Đang thực hiện GPMB. Tồn tại: 59 hộ chưa BGMB (50 hộ đất NN Chính Trung, 1 hộ NN Kiên Thành, 1 hộ thuê thầu KT; 5 hộ đất NN trái thẩm quyền ở Cửu Việt, 02 hộ thuê thầu Cửu Việt)</v>
          </cell>
        </row>
        <row r="15">
          <cell r="B15" t="str">
            <v>Đang lập, trình thẩm định Quy hoạch chi tiết</v>
          </cell>
          <cell r="C15">
            <v>1</v>
          </cell>
          <cell r="D15" t="str">
            <v>Yên Thường</v>
          </cell>
          <cell r="E15">
            <v>136500</v>
          </cell>
          <cell r="F15">
            <v>47775</v>
          </cell>
          <cell r="G15" t="str">
            <v>QHCT</v>
          </cell>
          <cell r="H15" t="str">
            <v>KHT</v>
          </cell>
          <cell r="I15">
            <v>12</v>
          </cell>
          <cell r="J15">
            <v>573300</v>
          </cell>
          <cell r="K15">
            <v>191100</v>
          </cell>
          <cell r="L15">
            <v>382200</v>
          </cell>
          <cell r="M15">
            <v>0</v>
          </cell>
          <cell r="N15" t="str">
            <v>40/HĐND-KTXH
 23/5/18</v>
          </cell>
          <cell r="O15">
            <v>126072</v>
          </cell>
          <cell r="P15" t="str">
            <v>x</v>
          </cell>
          <cell r="Q15" t="str">
            <v>Photo</v>
          </cell>
          <cell r="R15" t="str">
            <v>x</v>
          </cell>
          <cell r="S15" t="str">
            <v>x</v>
          </cell>
          <cell r="U15" t="str">
            <v>79/QLĐT-DA
25/10/2018</v>
          </cell>
          <cell r="V15" t="str">
            <v>8910/QĐ-UBND
26/10/2018</v>
          </cell>
          <cell r="Y15" t="str">
            <v>9001
31/10/18</v>
          </cell>
          <cell r="Z15">
            <v>52958.5</v>
          </cell>
          <cell r="AA15">
            <v>145000</v>
          </cell>
          <cell r="AB15" t="str">
            <v>T7/ 2019</v>
          </cell>
          <cell r="AE15" t="str">
            <v>T8/ 2019</v>
          </cell>
          <cell r="AF15" t="str">
            <v>T12/ 2019</v>
          </cell>
          <cell r="AG15" t="str">
            <v>x</v>
          </cell>
          <cell r="AH15" t="str">
            <v>Đang xin chỉ lệnh căm mốc, đạc cắm mốc GPMB</v>
          </cell>
        </row>
        <row r="16">
          <cell r="B16" t="str">
            <v>GPMB khu đất đấu giá  QSD đất tại xã Đình Xuyên, huyện Gia Lâm</v>
          </cell>
          <cell r="C16">
            <v>1</v>
          </cell>
          <cell r="D16" t="str">
            <v>Đình Xuyên</v>
          </cell>
          <cell r="E16">
            <v>136500</v>
          </cell>
          <cell r="F16">
            <v>47775</v>
          </cell>
          <cell r="G16" t="str">
            <v>QHCT</v>
          </cell>
          <cell r="H16" t="str">
            <v>KHT</v>
          </cell>
          <cell r="I16">
            <v>12</v>
          </cell>
          <cell r="J16">
            <v>573300</v>
          </cell>
          <cell r="K16">
            <v>191100</v>
          </cell>
          <cell r="L16">
            <v>382200</v>
          </cell>
          <cell r="M16">
            <v>0</v>
          </cell>
          <cell r="N16" t="str">
            <v>5526
27/10/14</v>
          </cell>
          <cell r="O16">
            <v>126072</v>
          </cell>
          <cell r="P16" t="str">
            <v>x</v>
          </cell>
          <cell r="Q16" t="str">
            <v>x</v>
          </cell>
          <cell r="R16" t="str">
            <v>x</v>
          </cell>
          <cell r="S16" t="str">
            <v>x</v>
          </cell>
          <cell r="T16" t="str">
            <v>T3/ 2019</v>
          </cell>
          <cell r="U16" t="str">
            <v>T4/ 2019</v>
          </cell>
          <cell r="V16" t="str">
            <v>T5/ 2019</v>
          </cell>
          <cell r="W16" t="str">
            <v>T5/ 2019</v>
          </cell>
          <cell r="X16" t="str">
            <v>T5/ 2019</v>
          </cell>
          <cell r="Y16" t="str">
            <v>T5/
2019</v>
          </cell>
          <cell r="Z16">
            <v>0</v>
          </cell>
          <cell r="AA16">
            <v>145000</v>
          </cell>
          <cell r="AB16" t="str">
            <v>T6/ 2019</v>
          </cell>
          <cell r="AC16" t="str">
            <v>T12/ 2019</v>
          </cell>
          <cell r="AF16" t="str">
            <v>T1/ 2020</v>
          </cell>
          <cell r="AG16" t="str">
            <v>T6/ 2020</v>
          </cell>
          <cell r="AH16" t="str">
            <v>x</v>
          </cell>
          <cell r="AI16" t="str">
            <v>Đã phê duyệt NVQH, đã lấy ý kiến CDDC và xin ý của Sở QHKT; Đã trình hồ sơ QHCT (nội dung bao gồm: pháp lý, bản vẽ QHCT đến bản sử dụng đất ngày 15/3/2019), đã nộp phòng QLĐT ngày 15/3/2019, đang phối hợp làm việc và chỉnh sửa hoàn thiện hồ sơ báo cáo hội</v>
          </cell>
        </row>
        <row r="17">
          <cell r="B17" t="str">
            <v>Có QĐ PD CTĐT và TTQH; đang xin chỉ giới đường đỏ và xác định ranh giới</v>
          </cell>
          <cell r="C17">
            <v>13</v>
          </cell>
          <cell r="E17">
            <v>2315000</v>
          </cell>
          <cell r="F17">
            <v>580025</v>
          </cell>
          <cell r="J17">
            <v>6098120</v>
          </cell>
          <cell r="K17">
            <v>0</v>
          </cell>
          <cell r="L17">
            <v>0</v>
          </cell>
          <cell r="M17">
            <v>6098120</v>
          </cell>
          <cell r="O17">
            <v>3357147</v>
          </cell>
          <cell r="Z17">
            <v>145000</v>
          </cell>
          <cell r="AA17">
            <v>3357147</v>
          </cell>
        </row>
        <row r="18">
          <cell r="B18" t="str">
            <v>Giải phóng mặt bằng tạo quỹ đất theo quy hoạch khu đất TQ, thị trấn Trâu Quỳ, huyện Gia Lâm</v>
          </cell>
          <cell r="C18">
            <v>1</v>
          </cell>
          <cell r="D18" t="str">
            <v>Trâu Quỳ</v>
          </cell>
          <cell r="E18">
            <v>195500</v>
          </cell>
          <cell r="F18">
            <v>39100</v>
          </cell>
          <cell r="G18" t="str">
            <v>QHCT</v>
          </cell>
          <cell r="H18" t="str">
            <v>KHT</v>
          </cell>
          <cell r="I18">
            <v>12</v>
          </cell>
          <cell r="J18">
            <v>469200</v>
          </cell>
          <cell r="K18">
            <v>191100</v>
          </cell>
          <cell r="L18">
            <v>382200</v>
          </cell>
          <cell r="M18">
            <v>469200</v>
          </cell>
          <cell r="N18" t="str">
            <v>10956
26/12/18</v>
          </cell>
          <cell r="O18">
            <v>256025</v>
          </cell>
          <cell r="P18" t="str">
            <v>5613/QHKT-P3 NGÀY 30/11/2015</v>
          </cell>
          <cell r="Q18" t="str">
            <v>T8/ 2019</v>
          </cell>
          <cell r="R18" t="str">
            <v>T8/ 2019</v>
          </cell>
          <cell r="S18" t="str">
            <v>T8/ 2019</v>
          </cell>
          <cell r="T18" t="str">
            <v>T12/ 2019</v>
          </cell>
          <cell r="U18" t="str">
            <v>T3/ 2020</v>
          </cell>
          <cell r="V18" t="str">
            <v>T4/ 2020</v>
          </cell>
          <cell r="W18" t="str">
            <v>T6/
2020</v>
          </cell>
          <cell r="X18" t="str">
            <v>T6/
2020</v>
          </cell>
          <cell r="Y18" t="str">
            <v>T6/
2020</v>
          </cell>
          <cell r="Z18">
            <v>145000</v>
          </cell>
          <cell r="AA18">
            <v>256025</v>
          </cell>
          <cell r="AB18" t="str">
            <v>T8/ 2020</v>
          </cell>
          <cell r="AC18" t="str">
            <v>T8/ 2021</v>
          </cell>
          <cell r="AD18" t="str">
            <v>-</v>
          </cell>
          <cell r="AE18" t="str">
            <v>-</v>
          </cell>
          <cell r="AF18" t="str">
            <v>T2/ 2022</v>
          </cell>
          <cell r="AG18" t="str">
            <v>T6/ 2022</v>
          </cell>
          <cell r="AH18" t="str">
            <v>Đã phê duyệt NVQH, đã lấy ý kiến CDDC và xin ý của Sở QHKT; Đã trình hồ sơ QHCT (nội dung bao gồm: pháp lý, bản vẽ QHCT đến bản sử dụng đất ngày 15/3/2019), đã nộp phòng QLĐT ngày 15/3/2019, đang phối hợp làm việc và chỉnh sửa hoàn thiện hồ sơ báo cáo hội</v>
          </cell>
          <cell r="AI18" t="str">
            <v>Đã phê duyệt chi phí CBĐT,  đang xác định  ranh giới, quy mô dân số hiện trạng, nguồn gốc đất với thị trấn, đang thẩm bản đạc tại sở tài nguyên dự kiến hoàn thành thẩm bản đạc trong tháng 4/2019, tháng 5/2019 gửi hồ sơ xin chỉ giới.
Về phương án quy hoạch</v>
          </cell>
        </row>
        <row r="19">
          <cell r="B19" t="str">
            <v>GPMB, xây dựng HTKT khung tạo quỹ đất sạch phục vụ đấu giá quyền sử dụng đất tại khu X1, xã Yên Thường, huyện Gia Lâm</v>
          </cell>
          <cell r="C19">
            <v>1</v>
          </cell>
          <cell r="D19" t="str">
            <v>Yên Thường</v>
          </cell>
          <cell r="E19">
            <v>220000</v>
          </cell>
          <cell r="F19">
            <v>77000</v>
          </cell>
          <cell r="G19" t="str">
            <v>QHCT</v>
          </cell>
          <cell r="H19" t="str">
            <v>HT</v>
          </cell>
          <cell r="I19">
            <v>12</v>
          </cell>
          <cell r="J19">
            <v>924000</v>
          </cell>
          <cell r="K19">
            <v>0</v>
          </cell>
          <cell r="L19">
            <v>0</v>
          </cell>
          <cell r="M19">
            <v>924000</v>
          </cell>
          <cell r="N19" t="str">
            <v>48
31/5/18</v>
          </cell>
          <cell r="O19">
            <v>445500</v>
          </cell>
          <cell r="P19" t="str">
            <v>5701/QHKT-P3 NGÀY 03/12/2015</v>
          </cell>
          <cell r="Q19" t="str">
            <v>T8/ 2019</v>
          </cell>
          <cell r="R19" t="str">
            <v>T8/ 2019</v>
          </cell>
          <cell r="S19" t="str">
            <v>T8/ 2019</v>
          </cell>
          <cell r="T19" t="str">
            <v>T12/ 2019</v>
          </cell>
          <cell r="U19" t="str">
            <v>T3/ 2020</v>
          </cell>
          <cell r="V19" t="str">
            <v>T4/ 2020</v>
          </cell>
          <cell r="W19" t="str">
            <v>T8/ 2020</v>
          </cell>
          <cell r="X19" t="str">
            <v>T10/ 2020</v>
          </cell>
          <cell r="Y19" t="str">
            <v>T11/ 2020</v>
          </cell>
          <cell r="Z19" t="str">
            <v>T8/ 2021</v>
          </cell>
          <cell r="AA19">
            <v>445500</v>
          </cell>
          <cell r="AB19" t="str">
            <v>T12/ 2020</v>
          </cell>
          <cell r="AC19" t="str">
            <v>T12/ 2021</v>
          </cell>
          <cell r="AD19" t="str">
            <v>T10/ 2021</v>
          </cell>
          <cell r="AE19" t="str">
            <v>T6/ 2022</v>
          </cell>
          <cell r="AF19" t="str">
            <v>T6/
2022</v>
          </cell>
          <cell r="AG19" t="str">
            <v>T11/ 2022</v>
          </cell>
          <cell r="AI19" t="str">
            <v xml:space="preserve">Đã hoàn thành thẩm bản đạc, đang triển khai hồ sơ xin chỉ giới đường đỏ. </v>
          </cell>
        </row>
        <row r="20">
          <cell r="B20" t="str">
            <v>GPMB, xây dựng HTKT khung tạo quỹ đất sạch phục vụ đấu giá quyền sử dụng đất tại khu X2, xã Yên Thường, huyện Gia Lâm</v>
          </cell>
          <cell r="C20">
            <v>1</v>
          </cell>
          <cell r="D20" t="str">
            <v>Yên Thường</v>
          </cell>
          <cell r="E20">
            <v>76000</v>
          </cell>
          <cell r="F20">
            <v>26600</v>
          </cell>
          <cell r="G20" t="str">
            <v>QHCT</v>
          </cell>
          <cell r="H20" t="str">
            <v>HT</v>
          </cell>
          <cell r="I20">
            <v>12</v>
          </cell>
          <cell r="J20">
            <v>319200</v>
          </cell>
          <cell r="M20">
            <v>319200</v>
          </cell>
          <cell r="N20" t="str">
            <v>47
31/5/18</v>
          </cell>
          <cell r="O20">
            <v>171000</v>
          </cell>
          <cell r="P20" t="str">
            <v>5701/QHKT-P3 NGÀY 03/12/2015</v>
          </cell>
          <cell r="Q20" t="str">
            <v>T8/ 2019</v>
          </cell>
          <cell r="R20" t="str">
            <v>T8/ 2019</v>
          </cell>
          <cell r="S20" t="str">
            <v>T8/ 2019</v>
          </cell>
          <cell r="T20" t="str">
            <v>T12/ 2019</v>
          </cell>
          <cell r="U20" t="str">
            <v>T3/ 2020</v>
          </cell>
          <cell r="V20" t="str">
            <v>T4/ 2020</v>
          </cell>
          <cell r="W20" t="str">
            <v>T8/ 2020</v>
          </cell>
          <cell r="X20" t="str">
            <v>T10/ 2020</v>
          </cell>
          <cell r="Y20" t="str">
            <v>T11/ 2020</v>
          </cell>
          <cell r="Z20" t="str">
            <v>T8/ 2021</v>
          </cell>
          <cell r="AA20">
            <v>171000</v>
          </cell>
          <cell r="AB20" t="str">
            <v>T12/ 2020</v>
          </cell>
          <cell r="AC20" t="str">
            <v>T12/ 2021</v>
          </cell>
          <cell r="AD20" t="str">
            <v>T10/ 2021</v>
          </cell>
          <cell r="AE20" t="str">
            <v>T6/ 2022</v>
          </cell>
          <cell r="AF20" t="str">
            <v>T6/
2022</v>
          </cell>
          <cell r="AG20" t="str">
            <v>T11/ 2022</v>
          </cell>
          <cell r="AH20" t="str">
            <v>Đã phê duyệt chi phí CBĐT,  đang xác định  ranh giới, quy mô dân số hiện trạng, nguồn gốc đất với thị trấn, đang thẩm bản đạc tại sở tài nguyên dự kiến hoàn thành thẩm bản đạc trong tháng 4/2019, tháng 4/2019 gửi hồ sơ xin chỉ giới.
Về phương án quy hoạch</v>
          </cell>
          <cell r="AI20" t="str">
            <v xml:space="preserve">Đã hoàn thành thẩm bản đạc, đang triển khai hồ sơ xin chỉ giới đường đỏ. </v>
          </cell>
        </row>
        <row r="21">
          <cell r="B21" t="str">
            <v>GPMB, xây dựng HTKT khung tạo quỹ đất sạch phục vụ đấu giá quyền sử dụng đất tại khu X3, xã Yên Thường, huyện Gia Lâm</v>
          </cell>
          <cell r="C21">
            <v>1</v>
          </cell>
          <cell r="D21" t="str">
            <v>Yên Thường</v>
          </cell>
          <cell r="E21">
            <v>72600</v>
          </cell>
          <cell r="F21">
            <v>14520</v>
          </cell>
          <cell r="G21" t="str">
            <v>QHCT</v>
          </cell>
          <cell r="H21" t="str">
            <v>HT</v>
          </cell>
          <cell r="I21">
            <v>12</v>
          </cell>
          <cell r="J21">
            <v>174240</v>
          </cell>
          <cell r="M21">
            <v>174240</v>
          </cell>
          <cell r="N21" t="str">
            <v>T6/2019</v>
          </cell>
          <cell r="O21">
            <v>87120</v>
          </cell>
          <cell r="P21" t="str">
            <v>chưa</v>
          </cell>
          <cell r="Q21" t="str">
            <v>T12/ 2019</v>
          </cell>
          <cell r="R21" t="str">
            <v>T12/ 2019</v>
          </cell>
          <cell r="S21" t="str">
            <v>T12/ 2019</v>
          </cell>
          <cell r="T21" t="str">
            <v>T4/ 2020</v>
          </cell>
          <cell r="U21" t="str">
            <v>T7/ 2020</v>
          </cell>
          <cell r="V21" t="str">
            <v>T8/ 2020</v>
          </cell>
          <cell r="W21" t="str">
            <v>T12/ 2020</v>
          </cell>
          <cell r="X21" t="str">
            <v>T3/ 2021</v>
          </cell>
          <cell r="Y21" t="str">
            <v>T4/ 2021</v>
          </cell>
          <cell r="Z21" t="str">
            <v>T12/ 2021</v>
          </cell>
          <cell r="AA21">
            <v>87120</v>
          </cell>
          <cell r="AB21" t="str">
            <v>T6/ 2021</v>
          </cell>
          <cell r="AC21" t="str">
            <v>T3/ 2022</v>
          </cell>
          <cell r="AD21" t="str">
            <v>T2/ 2022</v>
          </cell>
          <cell r="AE21" t="str">
            <v>T8/ 2022</v>
          </cell>
          <cell r="AF21" t="str">
            <v>T6/
2022</v>
          </cell>
          <cell r="AG21" t="str">
            <v>T11/ 2022</v>
          </cell>
          <cell r="AH21" t="str">
            <v>Đã hoàn thành thẩm bản đạc, đang triển khai hồ sơ xin chỉ giới đường đỏ. Dự kiến có chỉ giới đg đỏ xong vào 5/2019</v>
          </cell>
        </row>
        <row r="22">
          <cell r="B22" t="str">
            <v>Giải phóng mặt bằng tạo quỹ đất theo quy hoạch khu đất DIX, thôn Tế Xuyên, xã Đình Xuyên, huyện Gia Lâm</v>
          </cell>
          <cell r="C22">
            <v>1</v>
          </cell>
          <cell r="D22" t="str">
            <v>Đình Xuyên</v>
          </cell>
          <cell r="E22">
            <v>356400</v>
          </cell>
          <cell r="F22">
            <v>71280</v>
          </cell>
          <cell r="G22" t="str">
            <v>QHCT</v>
          </cell>
          <cell r="H22" t="str">
            <v>KHT</v>
          </cell>
          <cell r="I22">
            <v>12</v>
          </cell>
          <cell r="J22">
            <v>855360</v>
          </cell>
          <cell r="M22">
            <v>855360</v>
          </cell>
          <cell r="N22" t="str">
            <v>10962
26/12/18</v>
          </cell>
          <cell r="O22">
            <v>462608</v>
          </cell>
          <cell r="P22" t="str">
            <v>5703/QHKT-P3 NGÀY 03/12/2015</v>
          </cell>
          <cell r="Q22" t="str">
            <v>T8/ 2019</v>
          </cell>
          <cell r="R22" t="str">
            <v>T8/ 2019</v>
          </cell>
          <cell r="S22" t="str">
            <v>T8/ 2019</v>
          </cell>
          <cell r="T22" t="str">
            <v>T12/ 2019</v>
          </cell>
          <cell r="U22" t="str">
            <v>T3/ 2020</v>
          </cell>
          <cell r="V22" t="str">
            <v>T4/ 2020</v>
          </cell>
          <cell r="W22" t="str">
            <v>T5/ 2020</v>
          </cell>
          <cell r="X22" t="str">
            <v>T5/
2020</v>
          </cell>
          <cell r="Y22" t="str">
            <v>T5/
2020</v>
          </cell>
          <cell r="Z22">
            <v>171000</v>
          </cell>
          <cell r="AA22">
            <v>462608</v>
          </cell>
          <cell r="AB22" t="str">
            <v>T7/ 2020</v>
          </cell>
          <cell r="AC22" t="str">
            <v>T7/ 2021</v>
          </cell>
          <cell r="AD22" t="str">
            <v>-</v>
          </cell>
          <cell r="AE22" t="str">
            <v>-</v>
          </cell>
          <cell r="AF22" t="str">
            <v>T2/ 2022</v>
          </cell>
          <cell r="AG22" t="str">
            <v>T7/ 2022</v>
          </cell>
          <cell r="AH22" t="str">
            <v>Đã hoàn thành thẩm bản đạc, đang triển khai hồ sơ xin chỉ giới đường đỏ. Dự kiến có chỉ giới đg đỏ xong vào 5/2019</v>
          </cell>
          <cell r="AI22" t="str">
            <v>Đã phê duyệt chi phí CBĐT,  đang xác định ranh giới, quy mô dân số hiện trạng, nguồn gốc đất với xã, đang thẩm bản đạc tại sở tài nguyên dự kiến hoàn thành thẩm bản đạc trong tháng 4/2019, tháng 5/2019 gửi hồ sơ xin chỉ giới.
Về phương án quy hoạch TMB: Đ</v>
          </cell>
        </row>
        <row r="23">
          <cell r="B23" t="str">
            <v>Giải phóng mặt bằng ô đất theo quy hoạch khu đất YV xã Yên Viên, huyện Gia Lâm</v>
          </cell>
          <cell r="C23">
            <v>1</v>
          </cell>
          <cell r="D23" t="str">
            <v>Yên Viên</v>
          </cell>
          <cell r="E23">
            <v>508000</v>
          </cell>
          <cell r="F23">
            <v>152400</v>
          </cell>
          <cell r="G23" t="str">
            <v>QHCT</v>
          </cell>
          <cell r="H23" t="str">
            <v>KHT</v>
          </cell>
          <cell r="I23">
            <v>10</v>
          </cell>
          <cell r="J23">
            <v>1524000</v>
          </cell>
          <cell r="M23">
            <v>1524000</v>
          </cell>
          <cell r="N23" t="str">
            <v>10955
26/12/18</v>
          </cell>
          <cell r="O23">
            <v>651000</v>
          </cell>
          <cell r="P23" t="str">
            <v>5707/QHKT-P3 NGÀY 03/12/2015</v>
          </cell>
          <cell r="Q23" t="str">
            <v>T8/ 2019</v>
          </cell>
          <cell r="R23" t="str">
            <v>T8/ 2019</v>
          </cell>
          <cell r="S23" t="str">
            <v>T8/ 2019</v>
          </cell>
          <cell r="T23" t="str">
            <v>T1/ 2020</v>
          </cell>
          <cell r="U23" t="str">
            <v>T4/ 2020</v>
          </cell>
          <cell r="V23" t="str">
            <v>T5/ 2020</v>
          </cell>
          <cell r="W23" t="str">
            <v>T6/
2020</v>
          </cell>
          <cell r="X23" t="str">
            <v>T6/
2020</v>
          </cell>
          <cell r="Y23" t="str">
            <v>T6/
2020</v>
          </cell>
          <cell r="Z23">
            <v>87120</v>
          </cell>
          <cell r="AA23">
            <v>651000</v>
          </cell>
          <cell r="AB23" t="str">
            <v>T8/ 2020</v>
          </cell>
          <cell r="AC23" t="str">
            <v>T12/ 2021</v>
          </cell>
          <cell r="AD23" t="str">
            <v>-</v>
          </cell>
          <cell r="AE23" t="str">
            <v>-</v>
          </cell>
          <cell r="AF23" t="str">
            <v>T6/
2022</v>
          </cell>
          <cell r="AG23" t="str">
            <v>T11/ 2022</v>
          </cell>
          <cell r="AH23" t="str">
            <v>Tạm dừng</v>
          </cell>
          <cell r="AI23" t="str">
            <v>Đã phê duyệt chi phí CBĐT,  xác định xong ranh giới, quy mô dân số hiện trạng, nguồn gốc đất với xã, đang thẩm bản đạc tại sở tài nguyên dự kiến hoàn thành thẩm bản đạc trong tháng 4/2019, tháng 5/2019 gửi hồ sơ xin chỉ giới.
Về phương án quy hoạch TMB: Đ</v>
          </cell>
        </row>
        <row r="24">
          <cell r="B24" t="str">
            <v>Giải phóng mặt bằng tạo quỹ đất theo quy hoạch khu đất DUX1 xã Dương Xá, huyện Gia Lâm</v>
          </cell>
          <cell r="C24">
            <v>1</v>
          </cell>
          <cell r="D24" t="str">
            <v>Dương Xá</v>
          </cell>
          <cell r="E24">
            <v>187500</v>
          </cell>
          <cell r="F24">
            <v>37500</v>
          </cell>
          <cell r="G24" t="str">
            <v>QHCT</v>
          </cell>
          <cell r="H24" t="str">
            <v>KHT</v>
          </cell>
          <cell r="I24">
            <v>10</v>
          </cell>
          <cell r="J24">
            <v>375000</v>
          </cell>
          <cell r="M24">
            <v>375000</v>
          </cell>
          <cell r="N24" t="str">
            <v>10963
26/12/18</v>
          </cell>
          <cell r="O24">
            <v>239319</v>
          </cell>
          <cell r="P24" t="str">
            <v>5604/QHKT-TTQH (P3)
30/11/2015</v>
          </cell>
          <cell r="Q24" t="str">
            <v>T8/ 2019</v>
          </cell>
          <cell r="R24" t="str">
            <v>T8/ 2019</v>
          </cell>
          <cell r="S24" t="str">
            <v>T8/ 2019</v>
          </cell>
          <cell r="T24" t="str">
            <v>T12/ 2019</v>
          </cell>
          <cell r="U24" t="str">
            <v>T3/ 2020</v>
          </cell>
          <cell r="V24" t="str">
            <v>T4/ 2020</v>
          </cell>
          <cell r="W24" t="str">
            <v>T6/
2020</v>
          </cell>
          <cell r="X24" t="str">
            <v>T6/
2020</v>
          </cell>
          <cell r="Y24" t="str">
            <v>T6/
2020</v>
          </cell>
          <cell r="Z24">
            <v>462608</v>
          </cell>
          <cell r="AA24">
            <v>239319</v>
          </cell>
          <cell r="AB24" t="str">
            <v>T7/ 2020</v>
          </cell>
          <cell r="AC24" t="str">
            <v>T4/ 2021</v>
          </cell>
          <cell r="AD24" t="str">
            <v>-</v>
          </cell>
          <cell r="AE24" t="str">
            <v>-</v>
          </cell>
          <cell r="AF24" t="str">
            <v>T12/ 2021</v>
          </cell>
          <cell r="AG24" t="str">
            <v>T6/ 2022</v>
          </cell>
          <cell r="AH24" t="str">
            <v>Đã phê duyệt chi phí CBĐT,  đang xác định xong ranh giới, quy mô dân số hiện trạng, nguồn gốc đất với xã, đang thẩm bản đạc tại sở tài nguyên dự kiến hoàn thành thẩm bản đạc trong tháng 4/2019, tháng 4/2019 gửi hồ sơ xin chỉ giới.
Về phương án quy hoạch T</v>
          </cell>
          <cell r="AI24" t="str">
            <v>Đã phê duyệt Chủ trương đầu tư, đang xác định ranh giới. 
Về phương án quy hoạch TMB: đã có phương án sơ bộ , ban đang làm việc để thống nhất phương án báo cáo UBND huyện trong tháng 5/2019</v>
          </cell>
        </row>
        <row r="25">
          <cell r="B25" t="str">
            <v>Giải phóng mặt bằng tạo quỹ đất sạch phục vụ đấu giá quyền sử dụng đất tại vị trí X2B xã Dương Hà, huyện Gia Lâm</v>
          </cell>
          <cell r="C25">
            <v>1</v>
          </cell>
          <cell r="D25" t="str">
            <v>Dương Hà</v>
          </cell>
          <cell r="E25">
            <v>85399.999999999985</v>
          </cell>
          <cell r="F25">
            <v>17079.999999999996</v>
          </cell>
          <cell r="G25" t="str">
            <v>QHCT</v>
          </cell>
          <cell r="H25" t="str">
            <v>KHT</v>
          </cell>
          <cell r="I25">
            <v>10</v>
          </cell>
          <cell r="J25">
            <v>170799.99999999997</v>
          </cell>
          <cell r="M25">
            <v>170799.99999999997</v>
          </cell>
          <cell r="N25" t="str">
            <v>66
17/8/18</v>
          </cell>
          <cell r="O25">
            <v>94142</v>
          </cell>
          <cell r="P25" t="str">
            <v>3952/QHKT-TTQH (P3)
18/12/2012</v>
          </cell>
          <cell r="Q25" t="str">
            <v>T8/ 2019</v>
          </cell>
          <cell r="R25" t="str">
            <v>T8/ 2019</v>
          </cell>
          <cell r="S25" t="str">
            <v>T8/ 2019</v>
          </cell>
          <cell r="T25" t="str">
            <v>T12/ 2019</v>
          </cell>
          <cell r="U25" t="str">
            <v>T3/ 2020</v>
          </cell>
          <cell r="V25" t="str">
            <v>T4/ 2020</v>
          </cell>
          <cell r="W25" t="str">
            <v>T6/
2020</v>
          </cell>
          <cell r="X25" t="str">
            <v>T6/
2020</v>
          </cell>
          <cell r="Y25" t="str">
            <v>T6/
2020</v>
          </cell>
          <cell r="Z25">
            <v>651000</v>
          </cell>
          <cell r="AA25">
            <v>94142</v>
          </cell>
          <cell r="AB25" t="str">
            <v>T7/ 2020</v>
          </cell>
          <cell r="AC25" t="str">
            <v>T2/ 2021</v>
          </cell>
          <cell r="AD25" t="str">
            <v>-</v>
          </cell>
          <cell r="AE25" t="str">
            <v>-</v>
          </cell>
          <cell r="AF25" t="str">
            <v>T4/ 2021</v>
          </cell>
          <cell r="AG25" t="str">
            <v>T9/ 2021</v>
          </cell>
          <cell r="AH25" t="str">
            <v>Đã phê duyệt chi phí CBĐT,  xác định xong ranh giới, quy mô dân số hiện trạng, nguồn gốc đất với xã, đang thẩm bản đạc tại sở tài nguyên dự kiến hoàn thành thẩm bản đạc trong tháng 4/2019, tháng 4/2019 gửi hồ sơ xin chỉ giới.
Về phương án quy hoạch TMB: Đ</v>
          </cell>
          <cell r="AI25" t="str">
            <v>Đã phê duyệt CTĐT, đang tiến hành khảo sát đo đạc hiện trạng. Công ty nông sản giống gia súc không phối hợp trong công tác khảo sát, đã có công văn và phối hợp với UBND xã nhưng không được.</v>
          </cell>
        </row>
        <row r="26">
          <cell r="B26" t="str">
            <v>Giải phóng mặt bằng tạo quỹ đất theo quy hoạch khu đất DH1 xã Dương Hà, huyện Gia Lâm</v>
          </cell>
          <cell r="C26">
            <v>1</v>
          </cell>
          <cell r="D26" t="str">
            <v>Dương Hà</v>
          </cell>
          <cell r="E26">
            <v>128900</v>
          </cell>
          <cell r="F26">
            <v>25780</v>
          </cell>
          <cell r="G26" t="str">
            <v>QHCT</v>
          </cell>
          <cell r="H26" t="str">
            <v>KHT</v>
          </cell>
          <cell r="I26">
            <v>10</v>
          </cell>
          <cell r="J26">
            <v>257800</v>
          </cell>
          <cell r="M26">
            <v>257800</v>
          </cell>
          <cell r="N26" t="str">
            <v>10964
26/12/18</v>
          </cell>
          <cell r="O26">
            <v>174372</v>
          </cell>
          <cell r="P26" t="str">
            <v>5702/QHKT-TTQH(P3)
03/12/2015</v>
          </cell>
          <cell r="Q26" t="str">
            <v>T8/ 2019</v>
          </cell>
          <cell r="R26" t="str">
            <v>T8/ 2019</v>
          </cell>
          <cell r="S26" t="str">
            <v>T8/ 2019</v>
          </cell>
          <cell r="T26" t="str">
            <v>T12/ 2019</v>
          </cell>
          <cell r="U26" t="str">
            <v>T3/ 2020</v>
          </cell>
          <cell r="V26" t="str">
            <v>T4/ 2020</v>
          </cell>
          <cell r="W26" t="str">
            <v>T6/
2020</v>
          </cell>
          <cell r="X26" t="str">
            <v>T6/
2020</v>
          </cell>
          <cell r="Y26" t="str">
            <v>T6/
2020</v>
          </cell>
          <cell r="Z26">
            <v>123885</v>
          </cell>
          <cell r="AA26">
            <v>174372</v>
          </cell>
          <cell r="AB26" t="str">
            <v>T7/ 2020</v>
          </cell>
          <cell r="AC26" t="str">
            <v>T2/ 2021</v>
          </cell>
          <cell r="AD26" t="str">
            <v>-</v>
          </cell>
          <cell r="AE26" t="str">
            <v>-</v>
          </cell>
          <cell r="AF26" t="str">
            <v>T4/ 2021</v>
          </cell>
          <cell r="AG26" t="str">
            <v>T9/ 2021</v>
          </cell>
          <cell r="AH26" t="str">
            <v>Đã phê duyệt Chủ trương đầu tư, đang xác định ranh giới, đã tiến hành đo đạc xong.
Về phương án quy hoạch TMB: Đang phối hợp với tư vấn dự kiến TMB</v>
          </cell>
          <cell r="AI26" t="str">
            <v>Đã phê duyệt Chủ trương đầu tư, đang xác định ranh giới. 
Về phương án quy hoạch TMB: đã có phương án sơ bộ , ban đang làm việc để thống nhất phương án báo cáo UBND huyện trong tháng 5/2019</v>
          </cell>
        </row>
        <row r="27">
          <cell r="B27" t="str">
            <v>Giải phóng mặt bằng tạo quỹ đất theo quy hoạch khu đất DH2 xã Dương Hà, huyện Gia Lâm</v>
          </cell>
          <cell r="C27">
            <v>1</v>
          </cell>
          <cell r="D27" t="str">
            <v>Dương Hà</v>
          </cell>
          <cell r="E27">
            <v>196000</v>
          </cell>
          <cell r="F27">
            <v>39200</v>
          </cell>
          <cell r="G27" t="str">
            <v>QHCT</v>
          </cell>
          <cell r="H27" t="str">
            <v>KHT</v>
          </cell>
          <cell r="I27">
            <v>10</v>
          </cell>
          <cell r="J27">
            <v>392000</v>
          </cell>
          <cell r="M27">
            <v>392000</v>
          </cell>
          <cell r="N27" t="str">
            <v>10965
26/12/18</v>
          </cell>
          <cell r="O27">
            <v>249833</v>
          </cell>
          <cell r="P27" t="str">
            <v>2961/QHKT-P3
18/5/2017</v>
          </cell>
          <cell r="Q27" t="str">
            <v>T8/ 2019</v>
          </cell>
          <cell r="R27" t="str">
            <v>T8/ 2019</v>
          </cell>
          <cell r="S27" t="str">
            <v>T8/ 2019</v>
          </cell>
          <cell r="T27" t="str">
            <v>T12/ 2019</v>
          </cell>
          <cell r="U27" t="str">
            <v>T3/ 2020</v>
          </cell>
          <cell r="V27" t="str">
            <v>T4/ 2020</v>
          </cell>
          <cell r="W27" t="str">
            <v>T6/
2020</v>
          </cell>
          <cell r="X27" t="str">
            <v>T6/
2020</v>
          </cell>
          <cell r="Y27" t="str">
            <v>T6/
2020</v>
          </cell>
          <cell r="Z27">
            <v>239319</v>
          </cell>
          <cell r="AA27">
            <v>249833</v>
          </cell>
          <cell r="AB27" t="str">
            <v>T7/ 2020</v>
          </cell>
          <cell r="AC27" t="str">
            <v>T2/ 2021</v>
          </cell>
          <cell r="AD27" t="str">
            <v>-</v>
          </cell>
          <cell r="AE27" t="str">
            <v>-</v>
          </cell>
          <cell r="AF27" t="str">
            <v>T4/ 2021</v>
          </cell>
          <cell r="AG27" t="str">
            <v>T9/ 2021</v>
          </cell>
          <cell r="AH27" t="str">
            <v>Đã phê duyệt Chủ trương đầu tư, đang xác định ranh giới. 
Về phương án quy hoạch TMB: đã có phương án sơ bộ , ban đang làm việc để thống nhất phương án báo cáo UBND huyện trong tháng 4-5/2019</v>
          </cell>
          <cell r="AI27" t="str">
            <v>Đã phê duyệt Chủ trương đầu tư, đang xác định ranh giới. 
Về phương án quy hoạch TMB: đã có phương án sơ bộ , ban đang làm việc để thống nhất phương án báo cáo UBND huyện trong tháng 5/2019</v>
          </cell>
        </row>
        <row r="28">
          <cell r="B28" t="str">
            <v>Giải phóng mặt bằng tạo quỹ đất theo quy hoạch khu đất DQ1 xã Dương Quang, huyện Gia Lâm</v>
          </cell>
          <cell r="C28">
            <v>1</v>
          </cell>
          <cell r="D28" t="str">
            <v>Dương Quang</v>
          </cell>
          <cell r="E28">
            <v>139000</v>
          </cell>
          <cell r="F28">
            <v>27800</v>
          </cell>
          <cell r="G28" t="str">
            <v>QHCT</v>
          </cell>
          <cell r="H28" t="str">
            <v>KHT</v>
          </cell>
          <cell r="I28">
            <v>8</v>
          </cell>
          <cell r="J28">
            <v>222400</v>
          </cell>
          <cell r="M28">
            <v>222400</v>
          </cell>
          <cell r="N28" t="str">
            <v>10959
26/12/18</v>
          </cell>
          <cell r="O28">
            <v>177045</v>
          </cell>
          <cell r="P28" t="str">
            <v>5612/QHKT-TTQH(P3)
03/11/2015</v>
          </cell>
          <cell r="Q28" t="str">
            <v>T9/ 2019</v>
          </cell>
          <cell r="R28" t="str">
            <v>T9/ 2019</v>
          </cell>
          <cell r="S28" t="str">
            <v>T9/ 2019</v>
          </cell>
          <cell r="T28" t="str">
            <v>T1/ 2020</v>
          </cell>
          <cell r="U28" t="str">
            <v>T4/ 2020</v>
          </cell>
          <cell r="V28" t="str">
            <v>T5/ 2020</v>
          </cell>
          <cell r="W28" t="str">
            <v>T6/
2020</v>
          </cell>
          <cell r="X28" t="str">
            <v>T6/
2020</v>
          </cell>
          <cell r="Y28" t="str">
            <v>T6/
2020</v>
          </cell>
          <cell r="Z28">
            <v>94142</v>
          </cell>
          <cell r="AA28">
            <v>177045</v>
          </cell>
          <cell r="AB28" t="str">
            <v>T7/ 2020</v>
          </cell>
          <cell r="AC28" t="str">
            <v>T2/ 2021</v>
          </cell>
          <cell r="AD28" t="str">
            <v>-</v>
          </cell>
          <cell r="AE28" t="str">
            <v>-</v>
          </cell>
          <cell r="AF28" t="str">
            <v>T4/ 2021</v>
          </cell>
          <cell r="AG28" t="str">
            <v>T9/ 2021</v>
          </cell>
          <cell r="AH28" t="str">
            <v>Đã phê duyệt CTĐT, đang tiến hành khảo sát đo đạc hiện trạng</v>
          </cell>
          <cell r="AI28" t="str">
            <v>Đã phê duyệt Chủ trương đầu tư, đang xác định ranh giới. 
Về phương án quy hoạch TMB: Đang phối hợp với tư vấn dự kiến TMB</v>
          </cell>
        </row>
        <row r="29">
          <cell r="B29" t="str">
            <v>Giải phóng mặt bằng, xây dựng hạ tầng khung theo quy hoạch khu đất LC1 xã Lệ Chi, huyện Gia Lâm</v>
          </cell>
          <cell r="C29">
            <v>1</v>
          </cell>
          <cell r="D29" t="str">
            <v>Lệ Chi</v>
          </cell>
          <cell r="E29">
            <v>75300</v>
          </cell>
          <cell r="F29">
            <v>25725</v>
          </cell>
          <cell r="G29" t="str">
            <v>QHCT</v>
          </cell>
          <cell r="H29" t="str">
            <v>HT</v>
          </cell>
          <cell r="I29">
            <v>8</v>
          </cell>
          <cell r="J29">
            <v>205800</v>
          </cell>
          <cell r="M29">
            <v>205800</v>
          </cell>
          <cell r="N29" t="str">
            <v>13/NQ-HĐND
14/12/18</v>
          </cell>
          <cell r="O29">
            <v>175881</v>
          </cell>
          <cell r="P29" t="str">
            <v>115/QLĐT-QH
30//11/2018</v>
          </cell>
          <cell r="Q29" t="str">
            <v>T9/ 2019</v>
          </cell>
          <cell r="R29" t="str">
            <v>T9/ 2019</v>
          </cell>
          <cell r="S29" t="str">
            <v>T9/ 2019</v>
          </cell>
          <cell r="T29" t="str">
            <v>T1/ 2020</v>
          </cell>
          <cell r="U29" t="str">
            <v>T4/ 2020</v>
          </cell>
          <cell r="V29" t="str">
            <v>T5/ 2020</v>
          </cell>
          <cell r="W29" t="str">
            <v>T9/ 2020</v>
          </cell>
          <cell r="X29" t="str">
            <v>T11/ 2020</v>
          </cell>
          <cell r="Y29" t="str">
            <v>T12/ 2020</v>
          </cell>
          <cell r="Z29" t="str">
            <v>T9/ 2021</v>
          </cell>
          <cell r="AA29">
            <v>175881</v>
          </cell>
          <cell r="AB29" t="str">
            <v>T2/ 2021</v>
          </cell>
          <cell r="AC29" t="str">
            <v>T2/ 2022</v>
          </cell>
          <cell r="AD29" t="str">
            <v>T11/ 2021</v>
          </cell>
          <cell r="AE29" t="str">
            <v>T5/ 2022</v>
          </cell>
          <cell r="AF29" t="str">
            <v>T4/ 2022</v>
          </cell>
          <cell r="AG29" t="str">
            <v>T9/ 2022</v>
          </cell>
          <cell r="AH29" t="str">
            <v>Đã phê duyệt Chủ trương đầu tư, đang xác định ranh giới. 
Về phương án quy hoạch TMB: đã có phương án sơ bộ , ban đang làm việc để thống nhất phương án báo cáo UBND huyện trong tháng 4-5/2019</v>
          </cell>
          <cell r="AI29" t="str">
            <v>Đã phê duyệt Chủ trương đầu tư, đang xác định ranh giới. 
Về phương án quy hoạch TMB: Đã phối hợp với tư vấn dự kiến TMB</v>
          </cell>
        </row>
        <row r="30">
          <cell r="B30" t="str">
            <v>Giải phóng mặt bằng, xây dựng hạ tầng khung theo quy hoạch khu đất LC3 xã Lệ Chi, huyện Gia Lâm</v>
          </cell>
          <cell r="C30">
            <v>1</v>
          </cell>
          <cell r="D30" t="str">
            <v>Lệ Chi</v>
          </cell>
          <cell r="E30">
            <v>74400</v>
          </cell>
          <cell r="F30">
            <v>26040</v>
          </cell>
          <cell r="G30" t="str">
            <v>QHCT</v>
          </cell>
          <cell r="H30" t="str">
            <v>HT</v>
          </cell>
          <cell r="I30">
            <v>8</v>
          </cell>
          <cell r="J30">
            <v>208320</v>
          </cell>
          <cell r="M30">
            <v>208320</v>
          </cell>
          <cell r="N30" t="str">
            <v>13/NQ-HĐND
14/12/18</v>
          </cell>
          <cell r="O30">
            <v>173302</v>
          </cell>
          <cell r="P30" t="str">
            <v>114/QLĐT-QH
30//11/2018</v>
          </cell>
          <cell r="Q30" t="str">
            <v>T9/ 2019</v>
          </cell>
          <cell r="R30" t="str">
            <v>T9/ 2019</v>
          </cell>
          <cell r="S30" t="str">
            <v>T9/ 2019</v>
          </cell>
          <cell r="T30" t="str">
            <v>T1/ 2020</v>
          </cell>
          <cell r="U30" t="str">
            <v>T4/ 2020</v>
          </cell>
          <cell r="V30" t="str">
            <v>T5/ 2020</v>
          </cell>
          <cell r="W30" t="str">
            <v>T9/ 2020</v>
          </cell>
          <cell r="X30" t="str">
            <v>T11/ 2020</v>
          </cell>
          <cell r="Y30" t="str">
            <v>T12/ 2020</v>
          </cell>
          <cell r="Z30" t="str">
            <v>T9/ 2021</v>
          </cell>
          <cell r="AA30">
            <v>173302</v>
          </cell>
          <cell r="AB30" t="str">
            <v>T2/ 2021</v>
          </cell>
          <cell r="AC30" t="str">
            <v>T2/ 2022</v>
          </cell>
          <cell r="AD30" t="str">
            <v>T11/ 2021</v>
          </cell>
          <cell r="AE30" t="str">
            <v>T5/ 2022</v>
          </cell>
          <cell r="AF30" t="str">
            <v>T4/ 2022</v>
          </cell>
          <cell r="AG30" t="str">
            <v>T9/ 2022</v>
          </cell>
          <cell r="AH30" t="str">
            <v>Đã phê duyệt Chủ trương đầu tư, đang xác định ranh giới. 
Về phương án quy hoạch TMB: đã có phương án sơ bộ , ban đang làm việc để thống nhất phương án báo cáo UBND huyện trong tháng 4-5/2019</v>
          </cell>
          <cell r="AI30" t="str">
            <v>Đã phê duyệt Chủ trương đầu tư, đang xác định ranh giới. Có kết quẩ thẩm bản đạc và xin chỉ giới tháng 5.
Về phương án quy hoạch TMB: Đã phối hợp với tư vấn dự kiến TMB</v>
          </cell>
        </row>
        <row r="31">
          <cell r="B31" t="str">
            <v>Đang thẩm định chủ trương đầu tư</v>
          </cell>
          <cell r="C31">
            <v>0</v>
          </cell>
          <cell r="D31" t="str">
            <v>Dương Quang</v>
          </cell>
          <cell r="E31">
            <v>0</v>
          </cell>
          <cell r="F31">
            <v>0</v>
          </cell>
          <cell r="G31" t="str">
            <v>QHCT</v>
          </cell>
          <cell r="H31" t="str">
            <v>KHT</v>
          </cell>
          <cell r="I31">
            <v>8</v>
          </cell>
          <cell r="J31">
            <v>0</v>
          </cell>
          <cell r="K31">
            <v>0</v>
          </cell>
          <cell r="L31">
            <v>0</v>
          </cell>
          <cell r="M31">
            <v>0</v>
          </cell>
          <cell r="N31" t="str">
            <v>10959
26/12/18</v>
          </cell>
          <cell r="O31">
            <v>0</v>
          </cell>
          <cell r="P31" t="str">
            <v>5612/QHKT-TTQH(P3)
03/11/2015</v>
          </cell>
          <cell r="Q31" t="str">
            <v>T9/ 2019</v>
          </cell>
          <cell r="R31" t="str">
            <v>T9/ 2019</v>
          </cell>
          <cell r="S31" t="str">
            <v>T9/ 2019</v>
          </cell>
          <cell r="T31" t="str">
            <v>T1/ 2020</v>
          </cell>
          <cell r="U31" t="str">
            <v>T4/ 2020</v>
          </cell>
          <cell r="V31" t="str">
            <v>T5/ 2020</v>
          </cell>
          <cell r="W31" t="str">
            <v>T7/ 2020</v>
          </cell>
          <cell r="X31" t="str">
            <v>T7/ 2020</v>
          </cell>
          <cell r="Y31" t="str">
            <v>T7/ 2020</v>
          </cell>
          <cell r="Z31">
            <v>177045</v>
          </cell>
          <cell r="AA31">
            <v>0</v>
          </cell>
          <cell r="AB31" t="str">
            <v>T2/ 2022</v>
          </cell>
          <cell r="AC31" t="str">
            <v>-</v>
          </cell>
          <cell r="AD31" t="str">
            <v>-</v>
          </cell>
          <cell r="AE31" t="str">
            <v>T4/ 2022</v>
          </cell>
          <cell r="AF31" t="str">
            <v>T9/ 2022</v>
          </cell>
          <cell r="AH31" t="str">
            <v>Đã phê duyệt Chủ trương đầu tư, đang xác định ranh giới. 
Về phương án quy hoạch TMB: Đang phối hợp với tư vấn dự kiến TMB</v>
          </cell>
        </row>
        <row r="32">
          <cell r="B32" t="str">
            <v>Đang lập CTĐT</v>
          </cell>
          <cell r="C32">
            <v>0</v>
          </cell>
          <cell r="D32" t="str">
            <v>Lệ Chi</v>
          </cell>
          <cell r="E32">
            <v>0</v>
          </cell>
          <cell r="F32">
            <v>0</v>
          </cell>
          <cell r="G32" t="str">
            <v>QHCT</v>
          </cell>
          <cell r="H32" t="str">
            <v>HT</v>
          </cell>
          <cell r="I32">
            <v>8</v>
          </cell>
          <cell r="J32">
            <v>0</v>
          </cell>
          <cell r="K32">
            <v>0</v>
          </cell>
          <cell r="L32">
            <v>0</v>
          </cell>
          <cell r="M32">
            <v>0</v>
          </cell>
          <cell r="N32" t="str">
            <v>13/NQ-HĐND
14/12/18</v>
          </cell>
          <cell r="O32">
            <v>0</v>
          </cell>
          <cell r="P32" t="str">
            <v>115/QLĐT-QH
30//11/2018</v>
          </cell>
          <cell r="Q32" t="str">
            <v>T10/ 2019</v>
          </cell>
          <cell r="R32" t="str">
            <v>T10/ 2019</v>
          </cell>
          <cell r="S32" t="str">
            <v>T10/ 2019</v>
          </cell>
          <cell r="T32" t="str">
            <v>T2/ 2020</v>
          </cell>
          <cell r="U32" t="str">
            <v>T5/ 2020</v>
          </cell>
          <cell r="V32" t="str">
            <v>T6/ 2020</v>
          </cell>
          <cell r="W32" t="str">
            <v>T9/ 2020</v>
          </cell>
          <cell r="X32" t="str">
            <v>T11/ 2020</v>
          </cell>
          <cell r="Y32" t="str">
            <v>T12/ 2020</v>
          </cell>
          <cell r="Z32">
            <v>175881</v>
          </cell>
          <cell r="AA32">
            <v>0</v>
          </cell>
          <cell r="AB32" t="str">
            <v>T8/ 2021</v>
          </cell>
          <cell r="AC32" t="str">
            <v>T5/ 2021</v>
          </cell>
          <cell r="AD32" t="str">
            <v>T11/ 2021</v>
          </cell>
          <cell r="AE32" t="str">
            <v>T9/ 2021</v>
          </cell>
          <cell r="AF32" t="str">
            <v>T12/ 2021</v>
          </cell>
          <cell r="AH32" t="str">
            <v>Đã phê duyệt Chủ trương đầu tư, đang xác định ranh giới. 
Về phương án quy hoạch TMB: Đã phối hợp với tư vấn dự kiến TMB</v>
          </cell>
        </row>
        <row r="33">
          <cell r="B33" t="str">
            <v>NHÓM DỰ ÁN LẬP QH TMB 1/500</v>
          </cell>
          <cell r="C33">
            <v>45</v>
          </cell>
          <cell r="D33" t="str">
            <v>Lệ Chi</v>
          </cell>
          <cell r="E33">
            <v>1192039</v>
          </cell>
          <cell r="F33">
            <v>693078.8</v>
          </cell>
          <cell r="G33" t="str">
            <v>QHCT</v>
          </cell>
          <cell r="H33" t="str">
            <v>HT</v>
          </cell>
          <cell r="I33">
            <v>8</v>
          </cell>
          <cell r="J33">
            <v>4332580.5999999996</v>
          </cell>
          <cell r="K33">
            <v>212343.2</v>
          </cell>
          <cell r="L33">
            <v>2184101.9</v>
          </cell>
          <cell r="M33">
            <v>1936135.5</v>
          </cell>
          <cell r="N33" t="str">
            <v>13/NQ-HĐND
14/12/18</v>
          </cell>
          <cell r="O33">
            <v>1761428.7390000001</v>
          </cell>
          <cell r="P33" t="str">
            <v>114/QLĐT-QH
30//11/2018</v>
          </cell>
          <cell r="Q33" t="str">
            <v>T10/ 2019</v>
          </cell>
          <cell r="R33" t="str">
            <v>T10/ 2019</v>
          </cell>
          <cell r="S33" t="str">
            <v>T10/ 2019</v>
          </cell>
          <cell r="T33" t="str">
            <v>T2/ 2020</v>
          </cell>
          <cell r="U33" t="str">
            <v>T5/ 2020</v>
          </cell>
          <cell r="V33" t="str">
            <v>T6/ 2020</v>
          </cell>
          <cell r="W33" t="str">
            <v>T9/ 2020</v>
          </cell>
          <cell r="X33" t="str">
            <v>T11/ 2020</v>
          </cell>
          <cell r="Y33" t="str">
            <v>T12/ 2020</v>
          </cell>
          <cell r="Z33">
            <v>173302</v>
          </cell>
          <cell r="AA33">
            <v>1761428.7390000001</v>
          </cell>
          <cell r="AB33" t="str">
            <v>T8/ 2021</v>
          </cell>
          <cell r="AC33" t="str">
            <v>T5/ 2021</v>
          </cell>
          <cell r="AD33" t="str">
            <v>T11/ 2021</v>
          </cell>
          <cell r="AE33" t="str">
            <v>T9/ 2021</v>
          </cell>
          <cell r="AF33" t="str">
            <v>T12/ 2021</v>
          </cell>
          <cell r="AH33" t="str">
            <v>Đã phê duyệt Chủ trương đầu tư, đang xác định ranh giới. Có kết quẩ thẩm bản đạc và xin chỉ giới tháng 4.
Về phương án quy hoạch TMB: Đã phối hợp với tư vấn dự kiến TMB</v>
          </cell>
        </row>
        <row r="34">
          <cell r="B34" t="str">
            <v>Đã có QĐ phê duyệt dự án</v>
          </cell>
          <cell r="C34">
            <v>5</v>
          </cell>
          <cell r="E34">
            <v>123346</v>
          </cell>
          <cell r="F34">
            <v>42629</v>
          </cell>
          <cell r="J34">
            <v>455308</v>
          </cell>
          <cell r="K34">
            <v>175076</v>
          </cell>
          <cell r="L34">
            <v>280232</v>
          </cell>
          <cell r="M34">
            <v>0</v>
          </cell>
          <cell r="O34">
            <v>87365</v>
          </cell>
          <cell r="Z34">
            <v>0</v>
          </cell>
          <cell r="AA34">
            <v>61155.499999999993</v>
          </cell>
        </row>
        <row r="35">
          <cell r="B35" t="str">
            <v>GPMB khu đất đấu giá quyền sử dụng đất X3 thôn Trùng Quán, xã Yên Thường, huyện Gia Lâm</v>
          </cell>
          <cell r="C35">
            <v>1</v>
          </cell>
          <cell r="D35" t="str">
            <v>Yên Thường</v>
          </cell>
          <cell r="E35">
            <v>36431</v>
          </cell>
          <cell r="F35">
            <v>9500</v>
          </cell>
          <cell r="G35" t="str">
            <v>TMB</v>
          </cell>
          <cell r="H35" t="str">
            <v>KHT</v>
          </cell>
          <cell r="I35">
            <v>12</v>
          </cell>
          <cell r="J35">
            <v>114000</v>
          </cell>
          <cell r="K35">
            <v>38000</v>
          </cell>
          <cell r="L35">
            <v>76000</v>
          </cell>
          <cell r="M35">
            <v>0</v>
          </cell>
          <cell r="N35" t="str">
            <v xml:space="preserve"> 3637_x000D_
9/5/18</v>
          </cell>
          <cell r="O35">
            <v>27562</v>
          </cell>
          <cell r="P35" t="str">
            <v>x</v>
          </cell>
          <cell r="Q35" t="str">
            <v>Photo</v>
          </cell>
          <cell r="R35" t="str">
            <v>x</v>
          </cell>
          <cell r="U35" t="str">
            <v>x</v>
          </cell>
          <cell r="V35" t="str">
            <v>x</v>
          </cell>
          <cell r="Y35" t="str">
            <v>4492
7/6/18</v>
          </cell>
          <cell r="Z35">
            <v>0</v>
          </cell>
          <cell r="AA35">
            <v>19293.399999999998</v>
          </cell>
          <cell r="AC35" t="str">
            <v>T7/ 2019</v>
          </cell>
          <cell r="AF35" t="str">
            <v>T8/ 2019</v>
          </cell>
          <cell r="AG35" t="str">
            <v>T12/ 2019</v>
          </cell>
          <cell r="AH35" t="str">
            <v>x</v>
          </cell>
          <cell r="AI35" t="str">
            <v>Đang tiến hành GPMB</v>
          </cell>
        </row>
        <row r="36">
          <cell r="B36" t="str">
            <v>GPMB khu đất đấu giá quyền sử dụng đất X4 thôn Trùng Quán, xã Yên Thường, huyện Gia Lâm</v>
          </cell>
          <cell r="C36">
            <v>1</v>
          </cell>
          <cell r="D36" t="str">
            <v>Yên Thường</v>
          </cell>
          <cell r="E36">
            <v>12215</v>
          </cell>
          <cell r="F36">
            <v>7820</v>
          </cell>
          <cell r="G36" t="str">
            <v>TMB</v>
          </cell>
          <cell r="H36" t="str">
            <v>KHT</v>
          </cell>
          <cell r="I36">
            <v>12</v>
          </cell>
          <cell r="J36">
            <v>93840</v>
          </cell>
          <cell r="K36">
            <v>31280</v>
          </cell>
          <cell r="L36">
            <v>62560</v>
          </cell>
          <cell r="M36">
            <v>1968895.5</v>
          </cell>
          <cell r="N36" t="str">
            <v xml:space="preserve"> 3636
_x000D_9/5/18</v>
          </cell>
          <cell r="O36">
            <v>12418</v>
          </cell>
          <cell r="P36" t="str">
            <v>x</v>
          </cell>
          <cell r="Q36" t="str">
            <v>Photo</v>
          </cell>
          <cell r="R36" t="str">
            <v>x</v>
          </cell>
          <cell r="U36" t="str">
            <v>x</v>
          </cell>
          <cell r="V36" t="str">
            <v>x</v>
          </cell>
          <cell r="Y36" t="str">
            <v>4493
7/6/18</v>
          </cell>
          <cell r="Z36">
            <v>1817351.7390000001</v>
          </cell>
          <cell r="AA36">
            <v>8692.5999999999985</v>
          </cell>
          <cell r="AC36" t="str">
            <v>T7/ 2019</v>
          </cell>
          <cell r="AF36" t="str">
            <v>T8/ 2019</v>
          </cell>
          <cell r="AG36" t="str">
            <v>T12/ 2019</v>
          </cell>
          <cell r="AH36" t="str">
            <v>x</v>
          </cell>
          <cell r="AI36" t="str">
            <v>Đang tiến hành GPMB</v>
          </cell>
        </row>
        <row r="37">
          <cell r="B37" t="str">
            <v>GPMB khu đất đấu giá quyền sử dụng đất X5 thôn Quy Mông, xã Yên Thường, huyện Gia Lâm</v>
          </cell>
          <cell r="C37">
            <v>1</v>
          </cell>
          <cell r="D37" t="str">
            <v>Yên Thường</v>
          </cell>
          <cell r="E37">
            <v>37900</v>
          </cell>
          <cell r="F37">
            <v>12009</v>
          </cell>
          <cell r="G37" t="str">
            <v>TMB</v>
          </cell>
          <cell r="H37" t="str">
            <v>KHT</v>
          </cell>
          <cell r="I37">
            <v>12</v>
          </cell>
          <cell r="J37">
            <v>144108</v>
          </cell>
          <cell r="K37">
            <v>48036</v>
          </cell>
          <cell r="L37">
            <v>96072</v>
          </cell>
          <cell r="M37">
            <v>0</v>
          </cell>
          <cell r="N37" t="str">
            <v xml:space="preserve"> 3635
9/5/18</v>
          </cell>
          <cell r="O37">
            <v>23392</v>
          </cell>
          <cell r="P37" t="str">
            <v>x</v>
          </cell>
          <cell r="Q37" t="str">
            <v>Photo</v>
          </cell>
          <cell r="R37" t="str">
            <v>x</v>
          </cell>
          <cell r="U37" t="str">
            <v>x</v>
          </cell>
          <cell r="V37" t="str">
            <v>x</v>
          </cell>
          <cell r="Y37" t="str">
            <v>4494
7/6/18</v>
          </cell>
          <cell r="Z37">
            <v>61155.499999999993</v>
          </cell>
          <cell r="AA37">
            <v>16374.4</v>
          </cell>
          <cell r="AC37" t="str">
            <v>T7/ 2019</v>
          </cell>
          <cell r="AF37" t="str">
            <v>T8/ 2019</v>
          </cell>
          <cell r="AG37" t="str">
            <v>T12/ 2019</v>
          </cell>
          <cell r="AH37" t="str">
            <v>x</v>
          </cell>
          <cell r="AI37" t="str">
            <v>Đang tiến hành GPMB</v>
          </cell>
        </row>
        <row r="38">
          <cell r="B38" t="str">
            <v>GPMB khu đấu giá quyền sử dụng đất X2 xã Đình Xuyên - Yên Thường, huyện Gia Lâm</v>
          </cell>
          <cell r="C38">
            <v>1</v>
          </cell>
          <cell r="D38" t="str">
            <v>Đình Xuyên
Yên Thường</v>
          </cell>
          <cell r="E38">
            <v>29200</v>
          </cell>
          <cell r="F38">
            <v>5700</v>
          </cell>
          <cell r="G38" t="str">
            <v>TMB</v>
          </cell>
          <cell r="H38" t="str">
            <v>KHT</v>
          </cell>
          <cell r="I38">
            <v>12</v>
          </cell>
          <cell r="J38">
            <v>68400</v>
          </cell>
          <cell r="K38">
            <v>22800</v>
          </cell>
          <cell r="L38">
            <v>45600</v>
          </cell>
          <cell r="N38" t="str">
            <v>3638
9/5/18</v>
          </cell>
          <cell r="O38">
            <v>23993</v>
          </cell>
          <cell r="P38" t="str">
            <v>x</v>
          </cell>
          <cell r="Q38" t="str">
            <v>Photo</v>
          </cell>
          <cell r="R38" t="str">
            <v>x</v>
          </cell>
          <cell r="U38" t="str">
            <v>x</v>
          </cell>
          <cell r="V38" t="str">
            <v>x</v>
          </cell>
          <cell r="Y38" t="str">
            <v>4491
7/6/18
1949
7/3/19</v>
          </cell>
          <cell r="Z38">
            <v>19293.399999999998</v>
          </cell>
          <cell r="AA38">
            <v>16795.099999999999</v>
          </cell>
          <cell r="AB38" t="str">
            <v>T7/ 2019</v>
          </cell>
          <cell r="AC38" t="str">
            <v>T7/ 2019</v>
          </cell>
          <cell r="AE38" t="str">
            <v>T8/ 2019</v>
          </cell>
          <cell r="AF38" t="str">
            <v>T8/ 2019</v>
          </cell>
          <cell r="AG38" t="str">
            <v>T12/ 2019</v>
          </cell>
          <cell r="AH38" t="str">
            <v>Đang tiến hành GPMB</v>
          </cell>
          <cell r="AI38" t="str">
            <v>Đang xin chỉ lệnh căm mốc, đạc cắm mốc GPMB</v>
          </cell>
        </row>
        <row r="39">
          <cell r="B39" t="str">
            <v>Cụm công nghiệp làng nghề xã Kiêu Kỵ, huyện Gia Lâm</v>
          </cell>
          <cell r="C39">
            <v>1</v>
          </cell>
          <cell r="D39" t="str">
            <v>xã Kiêu Kỵ</v>
          </cell>
          <cell r="E39">
            <v>7600</v>
          </cell>
          <cell r="F39">
            <v>7600</v>
          </cell>
          <cell r="G39" t="str">
            <v>TMB</v>
          </cell>
          <cell r="H39" t="str">
            <v>KHT</v>
          </cell>
          <cell r="I39">
            <v>4.5999999999999996</v>
          </cell>
          <cell r="J39">
            <v>34960</v>
          </cell>
          <cell r="K39">
            <v>34960</v>
          </cell>
          <cell r="L39">
            <v>62560</v>
          </cell>
          <cell r="N39" t="str">
            <v xml:space="preserve"> 3636
_x000D_9/5/18</v>
          </cell>
          <cell r="O39">
            <v>12418</v>
          </cell>
          <cell r="P39" t="str">
            <v>x</v>
          </cell>
          <cell r="Q39" t="str">
            <v>Photo</v>
          </cell>
          <cell r="R39" t="str">
            <v>x</v>
          </cell>
          <cell r="U39" t="str">
            <v>x</v>
          </cell>
          <cell r="V39" t="str">
            <v>x</v>
          </cell>
          <cell r="Y39" t="str">
            <v>4493
7/6/18</v>
          </cell>
          <cell r="Z39">
            <v>8692.5999999999985</v>
          </cell>
          <cell r="AB39" t="str">
            <v>T7/ 2019</v>
          </cell>
          <cell r="AE39" t="str">
            <v>T8/ 2019</v>
          </cell>
          <cell r="AF39" t="str">
            <v>T12/ 2019</v>
          </cell>
          <cell r="AG39">
            <v>2019</v>
          </cell>
          <cell r="AH39" t="str">
            <v>Đang tiến hành GPMB</v>
          </cell>
        </row>
        <row r="40">
          <cell r="B40" t="str">
            <v>Đang lập, trình thẩm định dự án đầu tư</v>
          </cell>
          <cell r="C40">
            <v>0</v>
          </cell>
          <cell r="D40" t="str">
            <v>Yên Thường</v>
          </cell>
          <cell r="E40">
            <v>0</v>
          </cell>
          <cell r="F40">
            <v>0</v>
          </cell>
          <cell r="G40" t="str">
            <v>TMB</v>
          </cell>
          <cell r="H40" t="str">
            <v>KHT</v>
          </cell>
          <cell r="I40">
            <v>12</v>
          </cell>
          <cell r="J40">
            <v>0</v>
          </cell>
          <cell r="K40">
            <v>0</v>
          </cell>
          <cell r="L40">
            <v>0</v>
          </cell>
          <cell r="M40">
            <v>0</v>
          </cell>
          <cell r="N40" t="str">
            <v xml:space="preserve"> 3635
9/5/18</v>
          </cell>
          <cell r="O40">
            <v>0</v>
          </cell>
          <cell r="P40" t="str">
            <v>x</v>
          </cell>
          <cell r="Q40" t="str">
            <v>Photo</v>
          </cell>
          <cell r="R40" t="str">
            <v>x</v>
          </cell>
          <cell r="U40" t="str">
            <v>x</v>
          </cell>
          <cell r="V40" t="str">
            <v>x</v>
          </cell>
          <cell r="Y40" t="str">
            <v>4494
7/6/18</v>
          </cell>
          <cell r="Z40">
            <v>16374.4</v>
          </cell>
          <cell r="AA40">
            <v>0</v>
          </cell>
          <cell r="AB40" t="str">
            <v>T7/ 2019</v>
          </cell>
          <cell r="AE40" t="str">
            <v>T8/ 2019</v>
          </cell>
          <cell r="AF40" t="str">
            <v>T12/ 2019</v>
          </cell>
          <cell r="AG40" t="str">
            <v>x</v>
          </cell>
          <cell r="AH40" t="str">
            <v>Đang tiến hành GPMB</v>
          </cell>
        </row>
        <row r="41">
          <cell r="B41" t="str">
            <v>Đang lập, trình thẩm định quy hoạch TMB</v>
          </cell>
          <cell r="C41">
            <v>1</v>
          </cell>
          <cell r="D41" t="str">
            <v>Đình Xuyên
Yên Thường</v>
          </cell>
          <cell r="E41">
            <v>15528</v>
          </cell>
          <cell r="F41">
            <v>9316.7999999999993</v>
          </cell>
          <cell r="G41" t="str">
            <v>TMB</v>
          </cell>
          <cell r="H41" t="str">
            <v>KHT</v>
          </cell>
          <cell r="I41">
            <v>12</v>
          </cell>
          <cell r="J41">
            <v>111801.59999999999</v>
          </cell>
          <cell r="K41">
            <v>37267.199999999997</v>
          </cell>
          <cell r="L41">
            <v>74534.399999999994</v>
          </cell>
          <cell r="M41">
            <v>0</v>
          </cell>
          <cell r="N41" t="str">
            <v>3638
9/5/18</v>
          </cell>
          <cell r="O41">
            <v>17200</v>
          </cell>
          <cell r="P41" t="str">
            <v>x</v>
          </cell>
          <cell r="Q41" t="str">
            <v>Photo</v>
          </cell>
          <cell r="R41" t="str">
            <v>x</v>
          </cell>
          <cell r="U41" t="str">
            <v>x</v>
          </cell>
          <cell r="V41" t="str">
            <v>x</v>
          </cell>
          <cell r="Y41" t="str">
            <v>4491
7/6/18
1949
7/3/19</v>
          </cell>
          <cell r="Z41">
            <v>16795.099999999999</v>
          </cell>
          <cell r="AA41">
            <v>16795.099999999999</v>
          </cell>
          <cell r="AB41" t="str">
            <v>T7/ 2019</v>
          </cell>
          <cell r="AE41" t="str">
            <v>T8/ 2019</v>
          </cell>
          <cell r="AF41" t="str">
            <v>T12/ 2019</v>
          </cell>
          <cell r="AH41" t="str">
            <v>Đang xin chỉ lệnh căm mốc, đạc cắm mốc GPMB</v>
          </cell>
        </row>
        <row r="42">
          <cell r="B42" t="str">
            <v xml:space="preserve">Giải phóng mặt bằng, tạo quỹ đất sạch phục vụ đấu giá quyền sử dụng đất các ô đất trục đường 179, xã Kiêu Kỵ, huyện Gia Lâm </v>
          </cell>
          <cell r="C42">
            <v>1</v>
          </cell>
          <cell r="D42" t="str">
            <v>Kiêu Kỵ</v>
          </cell>
          <cell r="E42">
            <v>15528</v>
          </cell>
          <cell r="F42">
            <v>9316.7999999999993</v>
          </cell>
          <cell r="G42" t="str">
            <v>TMB</v>
          </cell>
          <cell r="H42" t="str">
            <v>KHT</v>
          </cell>
          <cell r="I42">
            <v>12</v>
          </cell>
          <cell r="J42">
            <v>111801.59999999999</v>
          </cell>
          <cell r="K42">
            <v>37267.199999999997</v>
          </cell>
          <cell r="L42">
            <v>74534.399999999994</v>
          </cell>
          <cell r="M42">
            <v>0</v>
          </cell>
          <cell r="N42" t="str">
            <v xml:space="preserve">2150
8/2/18
</v>
          </cell>
          <cell r="O42">
            <v>17200</v>
          </cell>
          <cell r="P42" t="str">
            <v>x</v>
          </cell>
          <cell r="Q42" t="str">
            <v>x</v>
          </cell>
          <cell r="R42" t="str">
            <v>x</v>
          </cell>
          <cell r="T42" t="str">
            <v>T2/ 2019</v>
          </cell>
          <cell r="U42" t="str">
            <v>T3/ 2019</v>
          </cell>
          <cell r="V42" t="str">
            <v>T4/ 2019</v>
          </cell>
          <cell r="W42" t="str">
            <v>x</v>
          </cell>
          <cell r="X42" t="str">
            <v>x</v>
          </cell>
          <cell r="Y42" t="str">
            <v>T10/
2018</v>
          </cell>
          <cell r="Z42">
            <v>0</v>
          </cell>
          <cell r="AA42">
            <v>16795.099999999999</v>
          </cell>
          <cell r="AB42" t="str">
            <v>T5/ 2019</v>
          </cell>
          <cell r="AC42" t="str">
            <v>T8/ 2019</v>
          </cell>
          <cell r="AF42" t="str">
            <v>T9/ 2019</v>
          </cell>
          <cell r="AG42" t="str">
            <v>T12/ 2019</v>
          </cell>
          <cell r="AH42" t="str">
            <v>x</v>
          </cell>
          <cell r="AI42" t="str">
            <v>1. TMB: Đã hoàn thiện 04/5 ô đất theo ý kiến phòng QLĐT, nộp lại QLĐT lần 2 ngày 18/03/2019, đang phois hợp với phòng QLĐT chỉnh sửa hoàn thiện hồ sơ để phê duyệt. Về 01 ô vướng mắc: Đã làm việc với sở QHKT về phương án và giải pháp cơ bản thống nhất theo</v>
          </cell>
        </row>
        <row r="43">
          <cell r="B43" t="str">
            <v>Có QĐ PD CTĐT và TTQH; đang xin  chỉ giới đường đỏ và xác định ranh giới</v>
          </cell>
          <cell r="C43">
            <v>34</v>
          </cell>
          <cell r="E43">
            <v>892436</v>
          </cell>
          <cell r="F43">
            <v>480404</v>
          </cell>
          <cell r="J43">
            <v>3203184</v>
          </cell>
          <cell r="K43">
            <v>0</v>
          </cell>
          <cell r="L43">
            <v>1601592</v>
          </cell>
          <cell r="M43">
            <v>1601592</v>
          </cell>
          <cell r="O43">
            <v>1452057.7390000001</v>
          </cell>
          <cell r="Z43">
            <v>16795.099999999999</v>
          </cell>
          <cell r="AA43">
            <v>1452057.7390000001</v>
          </cell>
        </row>
        <row r="44">
          <cell r="B44" t="str">
            <v>Giải phóng mặt bằng tạo quỹ đất theo quy hoạch khu đất DX1, DX2, DX3 xã Đặng Xá, huyện Gia Lâm</v>
          </cell>
          <cell r="C44">
            <v>1</v>
          </cell>
          <cell r="D44" t="str">
            <v>Đặng Xá</v>
          </cell>
          <cell r="E44">
            <v>45500</v>
          </cell>
          <cell r="F44">
            <v>22750</v>
          </cell>
          <cell r="G44" t="str">
            <v>TMB</v>
          </cell>
          <cell r="H44" t="str">
            <v>KHT</v>
          </cell>
          <cell r="I44">
            <v>6</v>
          </cell>
          <cell r="J44">
            <v>136500</v>
          </cell>
          <cell r="K44">
            <v>37267.199999999997</v>
          </cell>
          <cell r="L44">
            <v>68250</v>
          </cell>
          <cell r="M44">
            <v>68250</v>
          </cell>
          <cell r="N44" t="str">
            <v>10967
26/12/18</v>
          </cell>
          <cell r="O44">
            <v>57659</v>
          </cell>
          <cell r="P44" t="str">
            <v>109/QLĐT-QH
30//11/2018</v>
          </cell>
          <cell r="Q44" t="str">
            <v>T4/ 2019</v>
          </cell>
          <cell r="R44" t="str">
            <v>T4/ 2019</v>
          </cell>
          <cell r="T44" t="str">
            <v>T5/ 2019</v>
          </cell>
          <cell r="U44" t="str">
            <v>T7/ 2019</v>
          </cell>
          <cell r="V44" t="str">
            <v>T8/ 2019</v>
          </cell>
          <cell r="W44" t="str">
            <v>T9/ 2019</v>
          </cell>
          <cell r="X44" t="str">
            <v>T9/ 2019</v>
          </cell>
          <cell r="Y44" t="str">
            <v>T10/ 2019</v>
          </cell>
          <cell r="Z44">
            <v>16795.099999999999</v>
          </cell>
          <cell r="AA44">
            <v>57659</v>
          </cell>
          <cell r="AB44" t="str">
            <v>T12/ 2019</v>
          </cell>
          <cell r="AC44" t="str">
            <v>T6/ 2020</v>
          </cell>
          <cell r="AE44" t="str">
            <v>T9/ 2019</v>
          </cell>
          <cell r="AF44" t="str">
            <v>T7/ 2020</v>
          </cell>
          <cell r="AG44" t="str">
            <v>T11/ 2020</v>
          </cell>
          <cell r="AH44" t="str">
            <v>1. TMB: Đã hoàn thiện 04/5 ô đất theo ý kiến phòng QLĐT, nộp lại QLĐT lần 2 ngày 18/03/2019, đang phois hợp với phòng QLĐT chỉnh sửa hoàn thiện hồ sơ để phê duyệt. Về 01 ô vướng mắc: Đã làm việc với sở QHKT về phương án và giải pháp cơ bản thống nhất theo</v>
          </cell>
          <cell r="AI44" t="str">
            <v>Đã phê duyệt Chủ trương đầu tư, đang xác định ranh giới. Có kết quẩ thẩm bản đạc và xin chỉ giới tháng 4.
Về phương án quy hoạch TMB: Đã phối hợp với tư vấn dự kiến TMB</v>
          </cell>
        </row>
        <row r="45">
          <cell r="B45" t="str">
            <v>Giải phóng mặt bằng tạo quỹ đất theo quy hoạch khu đất DX4, DX5 xã Đặng Xá, huyện Gia Lâm</v>
          </cell>
          <cell r="C45">
            <v>1</v>
          </cell>
          <cell r="D45" t="str">
            <v>Đặng Xá</v>
          </cell>
          <cell r="E45">
            <v>34400</v>
          </cell>
          <cell r="F45">
            <v>17200</v>
          </cell>
          <cell r="G45" t="str">
            <v>TMB</v>
          </cell>
          <cell r="H45" t="str">
            <v>KHT</v>
          </cell>
          <cell r="I45">
            <v>6</v>
          </cell>
          <cell r="J45">
            <v>103200</v>
          </cell>
          <cell r="K45">
            <v>0</v>
          </cell>
          <cell r="L45">
            <v>51600</v>
          </cell>
          <cell r="M45">
            <v>51600</v>
          </cell>
          <cell r="N45" t="str">
            <v>10966
26/12/18</v>
          </cell>
          <cell r="O45">
            <v>43680</v>
          </cell>
          <cell r="P45" t="str">
            <v>105/QLĐT-QH
30//11/2018</v>
          </cell>
          <cell r="Q45" t="str">
            <v>T4/ 2019</v>
          </cell>
          <cell r="R45" t="str">
            <v>T4/ 2019</v>
          </cell>
          <cell r="T45" t="str">
            <v>T5/ 2019</v>
          </cell>
          <cell r="U45" t="str">
            <v>T7/ 2019</v>
          </cell>
          <cell r="V45" t="str">
            <v>T8/ 2019</v>
          </cell>
          <cell r="W45" t="str">
            <v>T9/ 2019</v>
          </cell>
          <cell r="X45" t="str">
            <v>T9/ 2019</v>
          </cell>
          <cell r="Y45" t="str">
            <v>T10/ 2019</v>
          </cell>
          <cell r="Z45">
            <v>1507980.7390000001</v>
          </cell>
          <cell r="AA45">
            <v>43680</v>
          </cell>
          <cell r="AB45" t="str">
            <v>T12/ 2019</v>
          </cell>
          <cell r="AC45" t="str">
            <v>T6/ 2020</v>
          </cell>
          <cell r="AF45" t="str">
            <v>T7/ 2020</v>
          </cell>
          <cell r="AG45" t="str">
            <v>T11/ 2020</v>
          </cell>
          <cell r="AI45" t="str">
            <v>Đã phê duyệt Chủ trương đầu tư, đang xác định ranh giới. Có kết quẩ thẩm bản đạc và xin chỉ giới tháng 4.
Về phương án quy hoạch TMB: Đã phối hợp với tư vấn dự kiến TMB</v>
          </cell>
        </row>
        <row r="46">
          <cell r="B46" t="str">
            <v>Giải phóng mặt bằng tạo quỹ đất theo quy hoạch khu đất PD1, PD2, PD3 xã Phù Đổng, huyện Gia Lâm</v>
          </cell>
          <cell r="C46">
            <v>1</v>
          </cell>
          <cell r="D46" t="str">
            <v>Phù Đổng</v>
          </cell>
          <cell r="E46">
            <v>25400</v>
          </cell>
          <cell r="F46">
            <v>23550</v>
          </cell>
          <cell r="G46" t="str">
            <v>TMB</v>
          </cell>
          <cell r="H46" t="str">
            <v>KHT</v>
          </cell>
          <cell r="I46">
            <v>8</v>
          </cell>
          <cell r="J46">
            <v>188400</v>
          </cell>
          <cell r="L46">
            <v>94200</v>
          </cell>
          <cell r="M46">
            <v>94200</v>
          </cell>
          <cell r="N46" t="str">
            <v>10384
11/12/18</v>
          </cell>
          <cell r="O46">
            <v>32682</v>
          </cell>
          <cell r="P46" t="str">
            <v>124/QLĐT-QH
7/2/2018</v>
          </cell>
          <cell r="Q46" t="str">
            <v>T4/ 2019</v>
          </cell>
          <cell r="R46" t="str">
            <v>T4/ 2019</v>
          </cell>
          <cell r="T46" t="str">
            <v>T5/ 2019</v>
          </cell>
          <cell r="U46" t="str">
            <v>T7/ 2019</v>
          </cell>
          <cell r="V46" t="str">
            <v>T8/ 2019</v>
          </cell>
          <cell r="W46" t="str">
            <v>T9/ 2019</v>
          </cell>
          <cell r="X46" t="str">
            <v>T9/ 2019</v>
          </cell>
          <cell r="Y46" t="str">
            <v>T10/ 2019</v>
          </cell>
          <cell r="Z46">
            <v>57659</v>
          </cell>
          <cell r="AA46">
            <v>32682</v>
          </cell>
          <cell r="AB46" t="str">
            <v>T12/ 2019</v>
          </cell>
          <cell r="AC46" t="str">
            <v>T6/ 2020</v>
          </cell>
          <cell r="AE46" t="str">
            <v>T7/ 2020</v>
          </cell>
          <cell r="AF46" t="str">
            <v>T7/ 2020</v>
          </cell>
          <cell r="AG46" t="str">
            <v>T11/ 2020</v>
          </cell>
          <cell r="AH46" t="str">
            <v>Đã phê duyệt Chủ trương đầu tư, đang xác định ranh giới. Có kết quẩ thẩm bản đạc và xin chỉ giới tháng 4.
Về phương án quy hoạch TMB: Đã phối hợp với tư vấn dự kiến TMB</v>
          </cell>
          <cell r="AI46" t="str">
            <v>Đã phê duyệt Chủ trương đầu tư, đang xác định ranh giới. Có kết quẩ thẩm bản đạc và xin chỉ giới tháng 4.
Về phương án quy hoạch TMB: Đã phối hợp với tư vấn dự kiến TMB</v>
          </cell>
        </row>
        <row r="47">
          <cell r="B47" t="str">
            <v>Giải phóng mặt bằng tạo quỹ đất theo quy hoạch khu đất PD4 xã Phù Đổng, huyện Gia Lâm</v>
          </cell>
          <cell r="C47">
            <v>1</v>
          </cell>
          <cell r="D47" t="str">
            <v>Phù Đổng</v>
          </cell>
          <cell r="E47">
            <v>34800</v>
          </cell>
          <cell r="F47">
            <v>24360</v>
          </cell>
          <cell r="G47" t="str">
            <v>TMB</v>
          </cell>
          <cell r="H47" t="str">
            <v>KHT</v>
          </cell>
          <cell r="I47">
            <v>8</v>
          </cell>
          <cell r="J47">
            <v>194880</v>
          </cell>
          <cell r="L47">
            <v>97440</v>
          </cell>
          <cell r="M47">
            <v>97440</v>
          </cell>
          <cell r="N47" t="str">
            <v>10957
26/12/18</v>
          </cell>
          <cell r="O47">
            <v>44297</v>
          </cell>
          <cell r="P47" t="str">
            <v>124/QLĐT-QH
7/2/2018</v>
          </cell>
          <cell r="Q47" t="str">
            <v>T4/ 2019</v>
          </cell>
          <cell r="R47" t="str">
            <v>T4/ 2019</v>
          </cell>
          <cell r="T47" t="str">
            <v>T5/ 2019</v>
          </cell>
          <cell r="U47" t="str">
            <v>T7/ 2019</v>
          </cell>
          <cell r="V47" t="str">
            <v>T8/ 2019</v>
          </cell>
          <cell r="W47" t="str">
            <v>T9/ 2019</v>
          </cell>
          <cell r="X47" t="str">
            <v>T9/ 2019</v>
          </cell>
          <cell r="Y47" t="str">
            <v>T10/ 2019</v>
          </cell>
          <cell r="Z47">
            <v>43680</v>
          </cell>
          <cell r="AA47">
            <v>44297</v>
          </cell>
          <cell r="AB47" t="str">
            <v>T12/ 2019</v>
          </cell>
          <cell r="AC47" t="str">
            <v>T6/ 2020</v>
          </cell>
          <cell r="AE47" t="str">
            <v>T7/ 2020</v>
          </cell>
          <cell r="AF47" t="str">
            <v>T7/ 2020</v>
          </cell>
          <cell r="AG47" t="str">
            <v>T11/ 2020</v>
          </cell>
          <cell r="AH47" t="str">
            <v>Đã phê duyệt Chủ trương đầu tư, đang xác định ranh giới. Có kết quẩ thẩm bản đạc và xin chỉ giới tháng 4.
Về phương án quy hoạch TMB: Đã phối hợp với tư vấn dự kiến TMB</v>
          </cell>
          <cell r="AI47" t="str">
            <v>Đã phê duyệt Chủ trương đầu tư, đang xác định ranh giới. Có kết quẩ thẩm bản đạc và xin chỉ giới tháng 4.
Về phương án quy hoạch TMB: Đã phối hợp với tư vấn dự kiến TMB</v>
          </cell>
        </row>
        <row r="48">
          <cell r="B48" t="str">
            <v>Giải phóng mặt bằng tạo quỹ đất theo quy hoạch khu đất PD5 xã Phù Đổng, huyện Gia Lâm</v>
          </cell>
          <cell r="C48">
            <v>1</v>
          </cell>
          <cell r="D48" t="str">
            <v>Phù Đổng</v>
          </cell>
          <cell r="E48">
            <v>37700</v>
          </cell>
          <cell r="F48">
            <v>14400</v>
          </cell>
          <cell r="G48" t="str">
            <v>TMB</v>
          </cell>
          <cell r="H48" t="str">
            <v>KHT</v>
          </cell>
          <cell r="I48">
            <v>8</v>
          </cell>
          <cell r="J48">
            <v>115200</v>
          </cell>
          <cell r="L48">
            <v>57600</v>
          </cell>
          <cell r="M48">
            <v>57600</v>
          </cell>
          <cell r="N48" t="str">
            <v>10958
26/12/18</v>
          </cell>
          <cell r="O48">
            <v>47715</v>
          </cell>
          <cell r="P48" t="str">
            <v>124/QLĐT-QH
7/2/2018</v>
          </cell>
          <cell r="Q48" t="str">
            <v>T4/ 2019</v>
          </cell>
          <cell r="R48" t="str">
            <v>T4/ 2019</v>
          </cell>
          <cell r="T48" t="str">
            <v>T5/ 2019</v>
          </cell>
          <cell r="U48" t="str">
            <v>T7/ 2019</v>
          </cell>
          <cell r="V48" t="str">
            <v>T8/ 2019</v>
          </cell>
          <cell r="W48" t="str">
            <v>T9/ 2019</v>
          </cell>
          <cell r="X48" t="str">
            <v>T9/ 2019</v>
          </cell>
          <cell r="Y48" t="str">
            <v>T10/ 2019</v>
          </cell>
          <cell r="Z48">
            <v>32682</v>
          </cell>
          <cell r="AA48">
            <v>47715</v>
          </cell>
          <cell r="AB48" t="str">
            <v>T12/ 2019</v>
          </cell>
          <cell r="AC48" t="str">
            <v>T6/ 2020</v>
          </cell>
          <cell r="AE48" t="str">
            <v>T7/ 2020</v>
          </cell>
          <cell r="AF48" t="str">
            <v>T7/ 2020</v>
          </cell>
          <cell r="AG48" t="str">
            <v>T11/ 2020</v>
          </cell>
          <cell r="AH48" t="str">
            <v>Đã phê duyệt Chủ trương đầu tư, đang xác định ranh giới. Có kết quẩ thẩm bản đạc và xin chỉ giới tháng 4.
Về phương án quy hoạch TMB: Đã phối hợp với tư vấn dự kiến TMB</v>
          </cell>
          <cell r="AI48" t="str">
            <v>Đã phê duyệt Chủ trương đầu tư, đang xác định ranh giới. Có kết quẩ thẩm bản đạc và xin chỉ giới tháng 4.
Về phương án quy hoạch TMB: Đã phối hợp với tư vấn dự kiến TMB</v>
          </cell>
        </row>
        <row r="49">
          <cell r="B49" t="str">
            <v>Giải phóng mặt bằng, xây dựng hạ tầng khung theo quy hoạch khu đất DT1 xã Đa Tốn, huyện Gia Lâm</v>
          </cell>
          <cell r="C49">
            <v>1</v>
          </cell>
          <cell r="D49" t="str">
            <v>Đa Tốn</v>
          </cell>
          <cell r="E49">
            <v>19400</v>
          </cell>
          <cell r="F49">
            <v>9700</v>
          </cell>
          <cell r="G49" t="str">
            <v>TMB</v>
          </cell>
          <cell r="H49" t="str">
            <v>HT</v>
          </cell>
          <cell r="I49">
            <v>10</v>
          </cell>
          <cell r="J49">
            <v>97000</v>
          </cell>
          <cell r="L49">
            <v>48500</v>
          </cell>
          <cell r="M49">
            <v>48500</v>
          </cell>
          <cell r="N49" t="str">
            <v>13/NQ-HĐND
14/12/18</v>
          </cell>
          <cell r="O49">
            <v>43576</v>
          </cell>
          <cell r="P49" t="str">
            <v>97/QLĐT-QH
23//11/2018</v>
          </cell>
          <cell r="Q49" t="str">
            <v>T4/ 2019</v>
          </cell>
          <cell r="R49" t="str">
            <v>T4/ 2019</v>
          </cell>
          <cell r="T49" t="str">
            <v>T5/ 2019</v>
          </cell>
          <cell r="U49" t="str">
            <v>T7/ 2019</v>
          </cell>
          <cell r="V49" t="str">
            <v>T8/ 2019</v>
          </cell>
          <cell r="W49" t="str">
            <v>T9/ 2019</v>
          </cell>
          <cell r="X49" t="str">
            <v>T9/ 2019</v>
          </cell>
          <cell r="Y49" t="str">
            <v>T10/ 2019</v>
          </cell>
          <cell r="Z49">
            <v>44297</v>
          </cell>
          <cell r="AA49">
            <v>43576</v>
          </cell>
          <cell r="AB49" t="str">
            <v>T12/ 2019</v>
          </cell>
          <cell r="AC49" t="str">
            <v>T5/ 2020</v>
          </cell>
          <cell r="AD49" t="str">
            <v>T5/ 2020</v>
          </cell>
          <cell r="AE49" t="str">
            <v>T9/ 2020</v>
          </cell>
          <cell r="AF49" t="str">
            <v>T7/ 2020</v>
          </cell>
          <cell r="AG49" t="str">
            <v>T11/ 2020</v>
          </cell>
          <cell r="AH49" t="str">
            <v>Đã phê duyệt Chủ trương đầu tư, đang xác định ranh giới. Có kết quẩ thẩm bản đạc và xin chỉ giới tháng 4.
Về phương án quy hoạch TMB: Đã phối hợp với tư vấn dự kiến TMB</v>
          </cell>
          <cell r="AI49" t="str">
            <v>Đã phê duyệt Chủ trương đầu tư, đang xác định ranh giới. Có kết quẩ thẩm bản đạc và xin chỉ giới tháng 4.
Về phương án quy hoạch TMB: Đã phối hợp với tư vấn dự kiến TMB</v>
          </cell>
        </row>
        <row r="50">
          <cell r="B50" t="str">
            <v>Giải phóng mặt bằng, xây dựng hạ tầng khung theo quy hoạch khu đất DT2 xã Đa Tốn, huyện Gia Lâm</v>
          </cell>
          <cell r="C50">
            <v>1</v>
          </cell>
          <cell r="D50" t="str">
            <v>Đa Tốn</v>
          </cell>
          <cell r="E50">
            <v>33500</v>
          </cell>
          <cell r="F50">
            <v>16750</v>
          </cell>
          <cell r="G50" t="str">
            <v>TMB</v>
          </cell>
          <cell r="H50" t="str">
            <v>HT</v>
          </cell>
          <cell r="I50">
            <v>10</v>
          </cell>
          <cell r="J50">
            <v>167500</v>
          </cell>
          <cell r="L50">
            <v>83750</v>
          </cell>
          <cell r="M50">
            <v>83750</v>
          </cell>
          <cell r="N50" t="str">
            <v>13/NQ-HĐND
14/12/18</v>
          </cell>
          <cell r="O50">
            <v>64780</v>
          </cell>
          <cell r="P50" t="str">
            <v>97/QLĐT-QH
23//11/2018</v>
          </cell>
          <cell r="Q50" t="str">
            <v>T4/ 2019</v>
          </cell>
          <cell r="R50" t="str">
            <v>T4/ 2019</v>
          </cell>
          <cell r="T50" t="str">
            <v>T5/ 2019</v>
          </cell>
          <cell r="U50" t="str">
            <v>T7/ 2019</v>
          </cell>
          <cell r="V50" t="str">
            <v>T8/ 2019</v>
          </cell>
          <cell r="W50" t="str">
            <v>T9/ 2019</v>
          </cell>
          <cell r="X50" t="str">
            <v>T9/ 2019</v>
          </cell>
          <cell r="Y50" t="str">
            <v>T10/ 2019</v>
          </cell>
          <cell r="Z50">
            <v>47715</v>
          </cell>
          <cell r="AA50">
            <v>64780</v>
          </cell>
          <cell r="AB50" t="str">
            <v>T12/ 2019</v>
          </cell>
          <cell r="AC50" t="str">
            <v>T5/ 2020</v>
          </cell>
          <cell r="AD50" t="str">
            <v>T5/ 2020</v>
          </cell>
          <cell r="AE50" t="str">
            <v>T9/ 2020</v>
          </cell>
          <cell r="AF50" t="str">
            <v>T7/ 2020</v>
          </cell>
          <cell r="AG50" t="str">
            <v>T11/ 2020</v>
          </cell>
          <cell r="AH50" t="str">
            <v>Đã phê duyệt Chủ trương đầu tư, đang xác định ranh giới. Có kết quẩ thẩm bản đạc và xin chỉ giới tháng 4.
Về phương án quy hoạch TMB: Đã phối hợp với tư vấn dự kiến TMB</v>
          </cell>
          <cell r="AI50" t="str">
            <v>Đã phê duyệt Chủ trương đầu tư, đang xác định ranh giới. Có kết quẩ thẩm bản đạc và xin chỉ giới tháng 4.
Về phương án quy hoạch TMB: Đã phối hợp với tư vấn dự kiến TMB</v>
          </cell>
        </row>
        <row r="51">
          <cell r="B51" t="str">
            <v>Giải phóng mặt bằng, xây dựng hạ tầng khung theo quy hoạch khu đất DD1, DD2 xã Đông Dư, huyện Gia Lâm</v>
          </cell>
          <cell r="C51">
            <v>1</v>
          </cell>
          <cell r="D51" t="str">
            <v>Đông Dư</v>
          </cell>
          <cell r="E51">
            <v>13200</v>
          </cell>
          <cell r="F51">
            <v>7993</v>
          </cell>
          <cell r="G51" t="str">
            <v>TMB</v>
          </cell>
          <cell r="H51" t="str">
            <v>HT</v>
          </cell>
          <cell r="I51">
            <v>12</v>
          </cell>
          <cell r="J51">
            <v>95916</v>
          </cell>
          <cell r="L51">
            <v>47958</v>
          </cell>
          <cell r="M51">
            <v>47958</v>
          </cell>
          <cell r="N51" t="str">
            <v>10291
7/12/18</v>
          </cell>
          <cell r="O51">
            <v>31267</v>
          </cell>
          <cell r="P51" t="str">
            <v>98/QLĐT-QH
23//11/2018</v>
          </cell>
          <cell r="Q51" t="str">
            <v>T4/ 2019</v>
          </cell>
          <cell r="R51" t="str">
            <v>T4/ 2019</v>
          </cell>
          <cell r="T51" t="str">
            <v>T5/ 2019</v>
          </cell>
          <cell r="U51" t="str">
            <v>T7/ 2019</v>
          </cell>
          <cell r="V51" t="str">
            <v>T8/ 2019</v>
          </cell>
          <cell r="W51" t="str">
            <v>T9/ 2019</v>
          </cell>
          <cell r="X51" t="str">
            <v>T9/ 2019</v>
          </cell>
          <cell r="Y51" t="str">
            <v>T10/ 2019</v>
          </cell>
          <cell r="Z51">
            <v>43576</v>
          </cell>
          <cell r="AA51">
            <v>31267</v>
          </cell>
          <cell r="AB51" t="str">
            <v>T12/ 2019</v>
          </cell>
          <cell r="AC51" t="str">
            <v>T5/ 2020</v>
          </cell>
          <cell r="AD51" t="str">
            <v>T5/ 2020</v>
          </cell>
          <cell r="AE51" t="str">
            <v>T9/ 2020</v>
          </cell>
          <cell r="AF51" t="str">
            <v>T7/ 2020</v>
          </cell>
          <cell r="AG51" t="str">
            <v>T11/ 2020</v>
          </cell>
          <cell r="AH51" t="str">
            <v>Đã phê duyệt Chủ trương đầu tư, đang xác định ranh giới. Có kết quẩ thẩm bản đạc và xin chỉ giới tháng 4.
Về phương án quy hoạch TMB: Đã phối hợp với tư vấn dự kiến TMB</v>
          </cell>
          <cell r="AI51" t="str">
            <v xml:space="preserve">Đã phê duyệt Chủ trương đầu tư, đang xác định ranh giới. Đang thẩm định bản đạc, đã dự kiến chỉ giới (tháng 4 có CGDD)
</v>
          </cell>
        </row>
        <row r="52">
          <cell r="B52" t="str">
            <v>Giải phóng mặt bằng, xây dựng hạ tầng khung ô đất theo quy hoạch khu đất DQ2, DQ3 xã Dương Quang, huyện Gia Lâm</v>
          </cell>
          <cell r="C52">
            <v>1</v>
          </cell>
          <cell r="D52" t="str">
            <v>Dương Quang</v>
          </cell>
          <cell r="E52">
            <v>40300</v>
          </cell>
          <cell r="F52">
            <v>20150</v>
          </cell>
          <cell r="G52" t="str">
            <v>TMB</v>
          </cell>
          <cell r="H52" t="str">
            <v>HT</v>
          </cell>
          <cell r="I52">
            <v>8</v>
          </cell>
          <cell r="J52">
            <v>161200</v>
          </cell>
          <cell r="L52">
            <v>80600</v>
          </cell>
          <cell r="M52">
            <v>80600</v>
          </cell>
          <cell r="N52" t="str">
            <v>13/NQ-HĐND
14/12/18</v>
          </cell>
          <cell r="O52">
            <v>85199</v>
          </cell>
          <cell r="P52" t="str">
            <v>119/QLĐT-QH
30//11/2018</v>
          </cell>
          <cell r="Q52" t="str">
            <v>T4/ 2019</v>
          </cell>
          <cell r="R52" t="str">
            <v>T4/ 2019</v>
          </cell>
          <cell r="T52" t="str">
            <v>T5/ 2019</v>
          </cell>
          <cell r="U52" t="str">
            <v>T7/ 2019</v>
          </cell>
          <cell r="V52" t="str">
            <v>T8/ 2019</v>
          </cell>
          <cell r="W52" t="str">
            <v>T9/ 2019</v>
          </cell>
          <cell r="X52" t="str">
            <v>T9/ 2019</v>
          </cell>
          <cell r="Y52" t="str">
            <v>T10/ 2019</v>
          </cell>
          <cell r="Z52">
            <v>64780</v>
          </cell>
          <cell r="AA52">
            <v>85199</v>
          </cell>
          <cell r="AB52" t="str">
            <v>T12/ 2019</v>
          </cell>
          <cell r="AC52" t="str">
            <v>T5/ 2020</v>
          </cell>
          <cell r="AD52" t="str">
            <v>T5/ 2020</v>
          </cell>
          <cell r="AE52" t="str">
            <v>T9/ 2020</v>
          </cell>
          <cell r="AF52" t="str">
            <v>T7/ 2020</v>
          </cell>
          <cell r="AG52" t="str">
            <v>T11/ 2020</v>
          </cell>
          <cell r="AH52" t="str">
            <v>Đã phê duyệt Chủ trương đầu tư, đang xác định ranh giới. Có kết quẩ thẩm bản đạc và xin chỉ giới tháng 4.
Về phương án quy hoạch TMB: Đã phối hợp với tư vấn dự kiến TMB</v>
          </cell>
          <cell r="AI52" t="str">
            <v>Đã phê duyệt Chủ trương đầu tư, đang xác định ranh giới. Có kết quẩ thẩm bản đạc và xin chỉ giới tháng 4.
Về phương án quy hoạch TMB: Đã phối hợp với tư vấn dự kiến TMB</v>
          </cell>
        </row>
        <row r="53">
          <cell r="B53" t="str">
            <v>Giải phóng mặt bằng, xây dựng hạ tầng khung ô đất theo quy hoạch khu đất DQ4 xã Dương Quang, huyện Gia Lâm</v>
          </cell>
          <cell r="C53">
            <v>1</v>
          </cell>
          <cell r="D53" t="str">
            <v>Dương Quang</v>
          </cell>
          <cell r="E53">
            <v>29600</v>
          </cell>
          <cell r="F53">
            <v>14800</v>
          </cell>
          <cell r="G53" t="str">
            <v>TMB</v>
          </cell>
          <cell r="H53" t="str">
            <v>HT</v>
          </cell>
          <cell r="I53">
            <v>8</v>
          </cell>
          <cell r="J53">
            <v>118400</v>
          </cell>
          <cell r="L53">
            <v>59200</v>
          </cell>
          <cell r="M53">
            <v>59200</v>
          </cell>
          <cell r="N53" t="str">
            <v>13/NQ-HĐND
14/12/18</v>
          </cell>
          <cell r="O53">
            <v>60682</v>
          </cell>
          <cell r="P53" t="str">
            <v>118/QLĐT-QH
30//11/2018</v>
          </cell>
          <cell r="Q53" t="str">
            <v>T4/ 2019</v>
          </cell>
          <cell r="R53" t="str">
            <v>T4/ 2019</v>
          </cell>
          <cell r="T53" t="str">
            <v>T5/ 2019</v>
          </cell>
          <cell r="U53" t="str">
            <v>T7/ 2019</v>
          </cell>
          <cell r="V53" t="str">
            <v>T8/ 2019</v>
          </cell>
          <cell r="W53" t="str">
            <v>T9/ 2019</v>
          </cell>
          <cell r="X53" t="str">
            <v>T9/ 2019</v>
          </cell>
          <cell r="Y53" t="str">
            <v>T10/ 2019</v>
          </cell>
          <cell r="Z53">
            <v>31267</v>
          </cell>
          <cell r="AA53">
            <v>60682</v>
          </cell>
          <cell r="AB53" t="str">
            <v>T12/ 2019</v>
          </cell>
          <cell r="AC53" t="str">
            <v>T5/ 2020</v>
          </cell>
          <cell r="AD53" t="str">
            <v>T5/ 2020</v>
          </cell>
          <cell r="AE53" t="str">
            <v>T9/ 2020</v>
          </cell>
          <cell r="AF53" t="str">
            <v>T7/ 2020</v>
          </cell>
          <cell r="AG53" t="str">
            <v>T11/ 2020</v>
          </cell>
          <cell r="AH53" t="str">
            <v xml:space="preserve">Đã phê duyệt Chủ trương đầu tư, đang xác định ranh giới. Đang thẩm định bản đạc, đã dự kiến chỉ giới (tháng 4 có CGDD)
</v>
          </cell>
          <cell r="AI53" t="str">
            <v>Đã phê duyệt Chủ trương đầu tư, đang xác định ranh giới. Có kết quẩ thẩm bản đạc và xin chỉ giới tháng 4.
Về phương án quy hoạch TMB: Đã phối hợp với tư vấn dự kiến TMB</v>
          </cell>
        </row>
        <row r="54">
          <cell r="B54" t="str">
            <v>Giải phóng mặt bằng tạo quỹ đất theo quy hoạch khu đất TD, thôn Trung Dương, xã Kiêu Kỵ, huyện Gia Lâm, Thành phố Hà Nội</v>
          </cell>
          <cell r="C54">
            <v>1</v>
          </cell>
          <cell r="D54" t="str">
            <v>Kiêu Kỵ</v>
          </cell>
          <cell r="E54">
            <v>24000</v>
          </cell>
          <cell r="F54">
            <v>7350</v>
          </cell>
          <cell r="G54" t="str">
            <v>TMB</v>
          </cell>
          <cell r="H54" t="str">
            <v>KHT</v>
          </cell>
          <cell r="I54">
            <v>10</v>
          </cell>
          <cell r="J54">
            <v>73500</v>
          </cell>
          <cell r="L54">
            <v>36750</v>
          </cell>
          <cell r="M54">
            <v>36750</v>
          </cell>
          <cell r="N54" t="str">
            <v>9966
21/11/18</v>
          </cell>
          <cell r="O54">
            <v>32116</v>
          </cell>
          <cell r="P54">
            <v>0</v>
          </cell>
          <cell r="Q54" t="str">
            <v>T4/ 2019</v>
          </cell>
          <cell r="R54" t="str">
            <v>T4/ 2019</v>
          </cell>
          <cell r="T54" t="str">
            <v>T5/ 2019</v>
          </cell>
          <cell r="U54" t="str">
            <v>T6/ 2019</v>
          </cell>
          <cell r="V54" t="str">
            <v>T8/ 2019</v>
          </cell>
          <cell r="W54" t="str">
            <v>T8/ 2019</v>
          </cell>
          <cell r="X54" t="str">
            <v>T9/ 2019</v>
          </cell>
          <cell r="Y54" t="str">
            <v>T10/ 2019</v>
          </cell>
          <cell r="Z54">
            <v>85199</v>
          </cell>
          <cell r="AA54">
            <v>32116</v>
          </cell>
          <cell r="AB54" t="str">
            <v>T12/ 2019</v>
          </cell>
          <cell r="AC54" t="str">
            <v>T4/ 2020</v>
          </cell>
          <cell r="AD54" t="str">
            <v>T9/ 2020</v>
          </cell>
          <cell r="AE54" t="str">
            <v>T7/ 2020</v>
          </cell>
          <cell r="AF54" t="str">
            <v>T5/ 2020</v>
          </cell>
          <cell r="AG54" t="str">
            <v>T9/ 2020</v>
          </cell>
          <cell r="AH54" t="str">
            <v>Đã phê duyệt Chủ trương đầu tư, đang xác định ranh giới. Có kết quẩ thẩm bản đạc và xin chỉ giới tháng 4.
Về phương án quy hoạch TMB: Đã phối hợp với tư vấn dự kiến TMB</v>
          </cell>
          <cell r="AI54"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row>
        <row r="55">
          <cell r="B55" t="str">
            <v>Giải phóng mặt bằng tạo quỹ đất theo quy hoạch khu đất KK, xã Kiêu Kỵ, huyện Gia Lâm, Thành phố Hà Nội</v>
          </cell>
          <cell r="C55">
            <v>1</v>
          </cell>
          <cell r="D55" t="str">
            <v>Kiêu Kỵ</v>
          </cell>
          <cell r="E55">
            <v>42000</v>
          </cell>
          <cell r="F55">
            <v>14699.999999999998</v>
          </cell>
          <cell r="G55" t="str">
            <v>TMB</v>
          </cell>
          <cell r="H55" t="str">
            <v>KHT</v>
          </cell>
          <cell r="I55">
            <v>10</v>
          </cell>
          <cell r="J55">
            <v>146999.99999999997</v>
          </cell>
          <cell r="L55">
            <v>73499.999999999985</v>
          </cell>
          <cell r="M55">
            <v>73499.999999999985</v>
          </cell>
          <cell r="N55" t="str">
            <v>10961
26/12/18</v>
          </cell>
          <cell r="O55">
            <v>53471</v>
          </cell>
          <cell r="P55">
            <v>0</v>
          </cell>
          <cell r="Q55" t="str">
            <v>T4/ 2019</v>
          </cell>
          <cell r="R55" t="str">
            <v>T4/ 2019</v>
          </cell>
          <cell r="T55" t="str">
            <v>T5/ 2019</v>
          </cell>
          <cell r="U55" t="str">
            <v>T6/ 2019</v>
          </cell>
          <cell r="V55" t="str">
            <v>T8/ 2019</v>
          </cell>
          <cell r="W55" t="str">
            <v>T8/ 2019</v>
          </cell>
          <cell r="X55" t="str">
            <v>T9/ 2019</v>
          </cell>
          <cell r="Y55" t="str">
            <v>T10/ 2019</v>
          </cell>
          <cell r="Z55">
            <v>60682</v>
          </cell>
          <cell r="AA55">
            <v>53471</v>
          </cell>
          <cell r="AB55" t="str">
            <v>T12/ 2019</v>
          </cell>
          <cell r="AC55" t="str">
            <v>T4/ 2020</v>
          </cell>
          <cell r="AD55" t="str">
            <v>T9/ 2020</v>
          </cell>
          <cell r="AE55" t="str">
            <v>T7/ 2020</v>
          </cell>
          <cell r="AF55" t="str">
            <v>T5/ 2020</v>
          </cell>
          <cell r="AG55" t="str">
            <v>T9/ 2020</v>
          </cell>
          <cell r="AH55" t="str">
            <v>Đã phê duyệt Chủ trương đầu tư, đang xác định ranh giới. Có kết quẩ thẩm bản đạc và xin chỉ giới tháng 4.
Về phương án quy hoạch TMB: Đã phối hợp với tư vấn dự kiến TMB</v>
          </cell>
          <cell r="AI55"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row>
        <row r="56">
          <cell r="B56" t="str">
            <v>Giải phóng mặt bằng tạo quỹ đất theo quy hoạch khu đất KK1, xã Kiêu Kỵ, huyện Gia Lâm</v>
          </cell>
          <cell r="C56">
            <v>1</v>
          </cell>
          <cell r="D56" t="str">
            <v>Kiêu Kỵ</v>
          </cell>
          <cell r="E56">
            <v>43600</v>
          </cell>
          <cell r="F56">
            <v>15259.999999999998</v>
          </cell>
          <cell r="G56" t="str">
            <v>TMB</v>
          </cell>
          <cell r="H56" t="str">
            <v>KHT</v>
          </cell>
          <cell r="I56">
            <v>10</v>
          </cell>
          <cell r="J56">
            <v>152599.99999999997</v>
          </cell>
          <cell r="L56">
            <v>76299.999999999985</v>
          </cell>
          <cell r="M56">
            <v>76299.999999999985</v>
          </cell>
          <cell r="N56" t="str">
            <v>10960
26/12/18</v>
          </cell>
          <cell r="O56">
            <v>57731</v>
          </cell>
          <cell r="P56">
            <v>0</v>
          </cell>
          <cell r="Q56" t="str">
            <v>T4/ 2019</v>
          </cell>
          <cell r="R56" t="str">
            <v>T4/ 2019</v>
          </cell>
          <cell r="T56" t="str">
            <v>T5/ 2019</v>
          </cell>
          <cell r="U56" t="str">
            <v>T6/ 2019</v>
          </cell>
          <cell r="V56" t="str">
            <v>T8/ 2019</v>
          </cell>
          <cell r="W56" t="str">
            <v>T8/ 2019</v>
          </cell>
          <cell r="X56" t="str">
            <v>T9/ 2019</v>
          </cell>
          <cell r="Y56" t="str">
            <v>T10/ 2019</v>
          </cell>
          <cell r="Z56">
            <v>32116</v>
          </cell>
          <cell r="AA56">
            <v>57731</v>
          </cell>
          <cell r="AB56" t="str">
            <v>T12/ 2019</v>
          </cell>
          <cell r="AC56" t="str">
            <v>T4/ 2020</v>
          </cell>
          <cell r="AE56" t="str">
            <v>T5/ 2020</v>
          </cell>
          <cell r="AF56" t="str">
            <v>T5/ 2020</v>
          </cell>
          <cell r="AG56" t="str">
            <v>T9/ 2020</v>
          </cell>
          <cell r="AH56"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cell r="AI56" t="str">
            <v xml:space="preserve">Đã phê duyệt chi phí CBĐT,  xác định xong ranh giới, quy mô dân số hiện trạng, nguồn gốc đất với xã, đang thẩm bản đạc tại sở tài nguyên dự kiến hoàn thành thẩm bản đạc trong tháng 4/2019, tháng 4/2019 gửi hồ sơ xin chỉ giới.
Về phương án quy hoạch TMB:  </v>
          </cell>
        </row>
        <row r="57">
          <cell r="B57" t="str">
            <v>Giải phóng mặt bằng theo quy hoạch khu đất CB, xã Cổ Bi, huyện Gia Lâm</v>
          </cell>
          <cell r="C57">
            <v>1</v>
          </cell>
          <cell r="D57" t="str">
            <v>Cổ Bi</v>
          </cell>
          <cell r="E57">
            <v>38000</v>
          </cell>
          <cell r="F57">
            <v>12509.999999999998</v>
          </cell>
          <cell r="G57" t="str">
            <v>TMB</v>
          </cell>
          <cell r="H57" t="str">
            <v>KHT</v>
          </cell>
          <cell r="I57">
            <v>12</v>
          </cell>
          <cell r="J57">
            <v>150119.99999999997</v>
          </cell>
          <cell r="L57">
            <v>75059.999999999985</v>
          </cell>
          <cell r="M57">
            <v>75059.999999999985</v>
          </cell>
          <cell r="N57" t="str">
            <v>10969
26/12/18</v>
          </cell>
          <cell r="O57">
            <v>47499</v>
          </cell>
          <cell r="P57" t="str">
            <v>113/QLĐT-QH
30//11/2018</v>
          </cell>
          <cell r="Q57" t="str">
            <v>T4/ 2019</v>
          </cell>
          <cell r="R57" t="str">
            <v>T4/ 2019</v>
          </cell>
          <cell r="T57" t="str">
            <v>T5/ 2019</v>
          </cell>
          <cell r="U57" t="str">
            <v>T6/ 2019</v>
          </cell>
          <cell r="V57" t="str">
            <v>T8/ 2019</v>
          </cell>
          <cell r="W57" t="str">
            <v>T8/ 2019</v>
          </cell>
          <cell r="X57" t="str">
            <v>T9/ 2019</v>
          </cell>
          <cell r="Y57" t="str">
            <v>T10/ 2019</v>
          </cell>
          <cell r="Z57">
            <v>53471</v>
          </cell>
          <cell r="AA57">
            <v>47499</v>
          </cell>
          <cell r="AB57" t="str">
            <v>T12/ 2019</v>
          </cell>
          <cell r="AC57" t="str">
            <v>T4/ 2020</v>
          </cell>
          <cell r="AE57" t="str">
            <v>T5/ 2020</v>
          </cell>
          <cell r="AF57" t="str">
            <v>T5/ 2020</v>
          </cell>
          <cell r="AG57" t="str">
            <v>T9/ 2020</v>
          </cell>
          <cell r="AH57"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cell r="AI57"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row>
        <row r="58">
          <cell r="B58" t="str">
            <v>Giải phóng mặt bằng, xây dựng hạ tầng khung theo quy hoạch khu đất PT1, PT2, PT3, PT4, PT5, PT6, PT7 xã Phú Thị, huyện Gia Lâm</v>
          </cell>
          <cell r="C58">
            <v>1</v>
          </cell>
          <cell r="D58" t="str">
            <v>Phú Thị</v>
          </cell>
          <cell r="E58">
            <v>27200</v>
          </cell>
          <cell r="F58">
            <v>9520</v>
          </cell>
          <cell r="G58" t="str">
            <v>TMB</v>
          </cell>
          <cell r="H58" t="str">
            <v>HT</v>
          </cell>
          <cell r="I58">
            <v>8</v>
          </cell>
          <cell r="J58">
            <v>76160</v>
          </cell>
          <cell r="L58">
            <v>38080</v>
          </cell>
          <cell r="M58">
            <v>38080</v>
          </cell>
          <cell r="N58" t="str">
            <v>13/NQ-HĐND
14/12/18</v>
          </cell>
          <cell r="O58">
            <v>65085</v>
          </cell>
          <cell r="P58" t="str">
            <v>107/QLĐT-QH
30//11/2018</v>
          </cell>
          <cell r="Q58" t="str">
            <v>T5/ 2019</v>
          </cell>
          <cell r="R58" t="str">
            <v>T5/ 2019</v>
          </cell>
          <cell r="T58" t="str">
            <v>T6/ 2019</v>
          </cell>
          <cell r="U58" t="str">
            <v>T9/ 2019</v>
          </cell>
          <cell r="V58" t="str">
            <v>T10/ 2019</v>
          </cell>
          <cell r="W58" t="str">
            <v>T12/ 2019</v>
          </cell>
          <cell r="X58" t="str">
            <v>T3/ 2020</v>
          </cell>
          <cell r="Y58" t="str">
            <v>T4/
 2020</v>
          </cell>
          <cell r="Z58">
            <v>57731</v>
          </cell>
          <cell r="AA58">
            <v>65085</v>
          </cell>
          <cell r="AB58" t="str">
            <v>T6/ 2020</v>
          </cell>
          <cell r="AC58" t="str">
            <v>T2/ 2021</v>
          </cell>
          <cell r="AD58" t="str">
            <v>T2/ 2021</v>
          </cell>
          <cell r="AE58" t="str">
            <v>T6/ 2021</v>
          </cell>
          <cell r="AF58" t="str">
            <v>T4/ 2021</v>
          </cell>
          <cell r="AG58" t="str">
            <v>T9/ 2021</v>
          </cell>
          <cell r="AH58" t="str">
            <v xml:space="preserve">Đã phê duyệt chi phí CBĐT,  xác định xong ranh giới, quy mô dân số hiện trạng, nguồn gốc đất với xã, đang thẩm bản đạc tại sở tài nguyên dự kiến hoàn thành thẩm bản đạc trong tháng 3/2019, tháng 4/2019 gửi hồ sơ xin chỉ giới.
Về phương án quy hoạch TMB:  </v>
          </cell>
          <cell r="AI58" t="str">
            <v>Đã phê duyệt Chủ trương đầu tư, đang xác định ranh giới. Thẩm bản đạc và xin chỉ giới tháng 4.
Về phương án quy hoạch TMB: Đã phối hợp với tư vấn dự kiến TMB</v>
          </cell>
        </row>
        <row r="59">
          <cell r="B59" t="str">
            <v>Giải phóng mặt bằng, xây dựng hạ tầng khung theo quy hoạch khu đất PT8 xã Phú Thị, huyện Gia Lâm</v>
          </cell>
          <cell r="C59">
            <v>1</v>
          </cell>
          <cell r="D59" t="str">
            <v>Phú Thị</v>
          </cell>
          <cell r="E59">
            <v>36500</v>
          </cell>
          <cell r="F59">
            <v>12775</v>
          </cell>
          <cell r="G59" t="str">
            <v>TMB</v>
          </cell>
          <cell r="H59" t="str">
            <v>HT</v>
          </cell>
          <cell r="I59">
            <v>8</v>
          </cell>
          <cell r="J59">
            <v>102200</v>
          </cell>
          <cell r="L59">
            <v>51100</v>
          </cell>
          <cell r="M59">
            <v>51100</v>
          </cell>
          <cell r="N59" t="str">
            <v>13/NQ-HĐND
14/12/18</v>
          </cell>
          <cell r="O59">
            <v>86736</v>
          </cell>
          <cell r="P59" t="str">
            <v>108/QLĐT-QH
30//11/2018</v>
          </cell>
          <cell r="Q59" t="str">
            <v>T5/ 2019</v>
          </cell>
          <cell r="R59" t="str">
            <v>T5/ 2019</v>
          </cell>
          <cell r="T59" t="str">
            <v>T6/ 2019</v>
          </cell>
          <cell r="U59" t="str">
            <v>T9/ 2019</v>
          </cell>
          <cell r="V59" t="str">
            <v>T10/ 2019</v>
          </cell>
          <cell r="W59" t="str">
            <v>T12/ 2019</v>
          </cell>
          <cell r="X59" t="str">
            <v>T3/ 2020</v>
          </cell>
          <cell r="Y59" t="str">
            <v>T4/
 2020</v>
          </cell>
          <cell r="Z59">
            <v>47499</v>
          </cell>
          <cell r="AA59">
            <v>86736</v>
          </cell>
          <cell r="AB59" t="str">
            <v>T6/ 2020</v>
          </cell>
          <cell r="AC59" t="str">
            <v>T2/ 2021</v>
          </cell>
          <cell r="AD59" t="str">
            <v>T2/ 2021</v>
          </cell>
          <cell r="AE59" t="str">
            <v>T6/ 2021</v>
          </cell>
          <cell r="AF59" t="str">
            <v>T4/ 2021</v>
          </cell>
          <cell r="AG59" t="str">
            <v>T9/ 2021</v>
          </cell>
          <cell r="AH59"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cell r="AI59" t="str">
            <v>Đã phê duyệt Chủ trương đầu tư, đang xác định ranh giới. Thẩm bản đạc và xin chỉ giới tháng 4.
Về phương án quy hoạch TMB: Đã phối hợp với tư vấn dự kiến TMB</v>
          </cell>
        </row>
        <row r="60">
          <cell r="B60" t="str">
            <v>Giải phóng mặt bằng, xây dựng hạ tầng khung ô đất theo quy hoạch khu nhà ở Tháp Vàng, thôn Trân Tảo, xã Phú Thị, huyện Gia Lâm</v>
          </cell>
          <cell r="C60">
            <v>1</v>
          </cell>
          <cell r="D60" t="str">
            <v>Phú Thị</v>
          </cell>
          <cell r="E60">
            <v>48000</v>
          </cell>
          <cell r="F60">
            <v>19200</v>
          </cell>
          <cell r="G60" t="str">
            <v>TMB</v>
          </cell>
          <cell r="H60" t="str">
            <v>HT</v>
          </cell>
          <cell r="I60">
            <v>8</v>
          </cell>
          <cell r="J60">
            <v>153600</v>
          </cell>
          <cell r="L60">
            <v>76800</v>
          </cell>
          <cell r="M60">
            <v>76800</v>
          </cell>
          <cell r="N60" t="str">
            <v>13/NQ-HĐND
14/12/18</v>
          </cell>
          <cell r="O60">
            <v>147.739</v>
          </cell>
          <cell r="P60" t="str">
            <v>x</v>
          </cell>
          <cell r="Q60" t="str">
            <v>x</v>
          </cell>
          <cell r="R60" t="str">
            <v>x</v>
          </cell>
          <cell r="T60" t="str">
            <v>x</v>
          </cell>
          <cell r="U60" t="str">
            <v>x</v>
          </cell>
          <cell r="V60" t="str">
            <v>x</v>
          </cell>
          <cell r="W60" t="str">
            <v>T4/ 2019</v>
          </cell>
          <cell r="X60" t="str">
            <v>T9/ 2019</v>
          </cell>
          <cell r="Y60" t="str">
            <v>T10/ 2019</v>
          </cell>
          <cell r="Z60">
            <v>65085</v>
          </cell>
          <cell r="AA60">
            <v>147.739</v>
          </cell>
          <cell r="AB60" t="str">
            <v>T12/ 2019</v>
          </cell>
          <cell r="AC60" t="str">
            <v>T6/ 2020</v>
          </cell>
          <cell r="AD60" t="str">
            <v>T2 /2020</v>
          </cell>
          <cell r="AE60" t="str">
            <v>T6/ 2020</v>
          </cell>
          <cell r="AF60" t="str">
            <v>T8/ 2020</v>
          </cell>
          <cell r="AG60" t="str">
            <v>T12/ 2010</v>
          </cell>
          <cell r="AH60" t="str">
            <v>Đã phê duyệt Chủ trương đầu tư, đang xác định ranh giới. Thẩm bản đạc và xin chỉ giới tháng 4.
Về phương án quy hoạch TMB: Đã phối hợp với tư vấn dự kiến TMB</v>
          </cell>
          <cell r="AI60" t="str">
            <v>Đã phê duyệt Chủ trương đầu tư, đang xác định ranh giới. Thẩm bản đạc và xin chỉ giới tháng 4.
Về phương án quy hoạch TMB: Đã phối hợp với tư vấn dự kiến TMB</v>
          </cell>
        </row>
        <row r="61">
          <cell r="B61" t="str">
            <v>Giải phóng mặt bằng, xây dựng hạ tầng khung theo quy hoạch khu đất KL1 xã Kim Lan, huyện Gia Lâm</v>
          </cell>
          <cell r="C61">
            <v>1</v>
          </cell>
          <cell r="D61" t="str">
            <v>Kim Lan</v>
          </cell>
          <cell r="E61">
            <v>32200</v>
          </cell>
          <cell r="F61">
            <v>16100</v>
          </cell>
          <cell r="G61" t="str">
            <v>TMB</v>
          </cell>
          <cell r="H61" t="str">
            <v>HT</v>
          </cell>
          <cell r="I61">
            <v>7</v>
          </cell>
          <cell r="J61">
            <v>112700</v>
          </cell>
          <cell r="L61">
            <v>56350</v>
          </cell>
          <cell r="M61">
            <v>56350</v>
          </cell>
          <cell r="N61" t="str">
            <v>13/NQ-HĐND
14/12/18</v>
          </cell>
          <cell r="O61">
            <v>75457</v>
          </cell>
          <cell r="P61" t="str">
            <v>111/QLĐT-QH
30//11/2018</v>
          </cell>
          <cell r="Q61" t="str">
            <v>T5/ 2019</v>
          </cell>
          <cell r="R61" t="str">
            <v>T5/ 2019</v>
          </cell>
          <cell r="T61" t="str">
            <v>T6/ 2019</v>
          </cell>
          <cell r="U61" t="str">
            <v>T9/ 2019</v>
          </cell>
          <cell r="V61" t="str">
            <v>T10/ 2019</v>
          </cell>
          <cell r="W61" t="str">
            <v>T11/ 2019</v>
          </cell>
          <cell r="X61" t="str">
            <v>T3/ 2020</v>
          </cell>
          <cell r="Y61" t="str">
            <v>T4/
 2020</v>
          </cell>
          <cell r="Z61">
            <v>86736</v>
          </cell>
          <cell r="AA61">
            <v>75457</v>
          </cell>
          <cell r="AB61" t="str">
            <v>T6/ 2020</v>
          </cell>
          <cell r="AC61" t="str">
            <v>T12/ 2020</v>
          </cell>
          <cell r="AD61" t="str">
            <v>T10/ 2020</v>
          </cell>
          <cell r="AE61" t="str">
            <v>T5/ 2021</v>
          </cell>
          <cell r="AF61" t="str">
            <v>T2/ 2021</v>
          </cell>
          <cell r="AG61" t="str">
            <v>T7/ 2021</v>
          </cell>
          <cell r="AH61" t="str">
            <v>Đã phê duyệt Chủ trương đầu tư, đang xác định ranh giới. Thẩm bản đạc và xin chỉ giới tháng 4.
Về phương án quy hoạch TMB: Đã phối hợp với tư vấn dự kiến TMB</v>
          </cell>
          <cell r="AI61" t="str">
            <v>Đã phê duyệt Chủ trương đầu tư, đang xác định ranh giới. Thẩm bản đạc và xin chỉ giới tháng 4.
Về phương án quy hoạch TMB: Đã phối hợp với tư vấn dự kiến TMB</v>
          </cell>
        </row>
        <row r="62">
          <cell r="B62" t="str">
            <v>Giải phóng mặt bằng, xây dựng hạ tầng khung theo quy hoạch khu đất KL2 xã Kim Lan, huyện Gia Lâm</v>
          </cell>
          <cell r="C62">
            <v>1</v>
          </cell>
          <cell r="D62" t="str">
            <v>Kim Lan</v>
          </cell>
          <cell r="E62">
            <v>33800</v>
          </cell>
          <cell r="F62">
            <v>16900</v>
          </cell>
          <cell r="G62" t="str">
            <v>TMB</v>
          </cell>
          <cell r="H62" t="str">
            <v>HT</v>
          </cell>
          <cell r="I62">
            <v>7</v>
          </cell>
          <cell r="J62">
            <v>118300</v>
          </cell>
          <cell r="L62">
            <v>59150</v>
          </cell>
          <cell r="M62">
            <v>59150</v>
          </cell>
          <cell r="N62" t="str">
            <v>13/NQ-HĐND
14/12/18</v>
          </cell>
          <cell r="O62">
            <v>79147</v>
          </cell>
          <cell r="P62" t="str">
            <v>112/QLĐT-QH
30//11/2018</v>
          </cell>
          <cell r="Q62" t="str">
            <v>T5/ 2019</v>
          </cell>
          <cell r="R62" t="str">
            <v>T5/ 2019</v>
          </cell>
          <cell r="T62" t="str">
            <v>T6/ 2019</v>
          </cell>
          <cell r="U62" t="str">
            <v>T9/ 2019</v>
          </cell>
          <cell r="V62" t="str">
            <v>T10/ 2019</v>
          </cell>
          <cell r="W62" t="str">
            <v>T11/ 2019</v>
          </cell>
          <cell r="X62" t="str">
            <v>T3/ 2020</v>
          </cell>
          <cell r="Y62" t="str">
            <v>T4/
 2020</v>
          </cell>
          <cell r="Z62">
            <v>147.739</v>
          </cell>
          <cell r="AA62">
            <v>79147</v>
          </cell>
          <cell r="AB62" t="str">
            <v>T6/ 2020</v>
          </cell>
          <cell r="AC62" t="str">
            <v>T12/ 2020</v>
          </cell>
          <cell r="AD62" t="str">
            <v>T10/ 2020</v>
          </cell>
          <cell r="AE62" t="str">
            <v>T5/ 2021</v>
          </cell>
          <cell r="AF62" t="str">
            <v>T2/ 2021</v>
          </cell>
          <cell r="AG62" t="str">
            <v>T7/ 2021</v>
          </cell>
          <cell r="AH62" t="str">
            <v>Đã phê duyệt Chủ trương đầu tư, đang xác định ranh giới. Thẩm bản đạc và xin chỉ giới tháng 4.
Về phương án quy hoạch TMB: Đã phối hợp với tư vấn dự kiến TMB</v>
          </cell>
          <cell r="AI62" t="str">
            <v>Đã phê duyệt Chủ trương đầu tư, đang xác định ranh giới. Thẩm bản đạc và xin chỉ giới tháng 4.
Về phương án quy hoạch TMB: Đã phối hợp với tư vấn dự kiến TMB</v>
          </cell>
        </row>
        <row r="63">
          <cell r="B63" t="str">
            <v>Giải phóng mặt bằng, xây dựng hạ tầng khung theo quy hoạch khu đất KS1 xã Kim Sơn, huyện Gia Lâm</v>
          </cell>
          <cell r="C63">
            <v>1</v>
          </cell>
          <cell r="D63" t="str">
            <v>Kim Sơn</v>
          </cell>
          <cell r="E63">
            <v>38900</v>
          </cell>
          <cell r="F63">
            <v>13615</v>
          </cell>
          <cell r="G63" t="str">
            <v>TMB</v>
          </cell>
          <cell r="H63" t="str">
            <v>HT</v>
          </cell>
          <cell r="I63">
            <v>8</v>
          </cell>
          <cell r="J63">
            <v>108920</v>
          </cell>
          <cell r="L63">
            <v>54460</v>
          </cell>
          <cell r="M63">
            <v>54460</v>
          </cell>
          <cell r="N63" t="str">
            <v>13/NQ-HĐND
14/12/18</v>
          </cell>
          <cell r="O63">
            <v>91848</v>
          </cell>
          <cell r="P63" t="str">
            <v>106/QLĐT-QH
30//11/2018</v>
          </cell>
          <cell r="Q63" t="str">
            <v>T5/ 2019</v>
          </cell>
          <cell r="R63" t="str">
            <v>T5/ 2019</v>
          </cell>
          <cell r="T63" t="str">
            <v>T6/ 2019</v>
          </cell>
          <cell r="U63" t="str">
            <v>T9/ 2019</v>
          </cell>
          <cell r="V63" t="str">
            <v>T10/ 2019</v>
          </cell>
          <cell r="W63" t="str">
            <v>T11/ 2019</v>
          </cell>
          <cell r="X63" t="str">
            <v>T3/ 2020</v>
          </cell>
          <cell r="Y63" t="str">
            <v>T4/
 2020</v>
          </cell>
          <cell r="Z63">
            <v>75457</v>
          </cell>
          <cell r="AA63">
            <v>91848</v>
          </cell>
          <cell r="AB63" t="str">
            <v>T6/ 2020</v>
          </cell>
          <cell r="AC63" t="str">
            <v>T12/ 2020</v>
          </cell>
          <cell r="AD63" t="str">
            <v>T10/ 2020</v>
          </cell>
          <cell r="AE63" t="str">
            <v>T5/ 2021</v>
          </cell>
          <cell r="AF63" t="str">
            <v>T2/ 2021</v>
          </cell>
          <cell r="AG63" t="str">
            <v>T7/ 2021</v>
          </cell>
          <cell r="AH63" t="str">
            <v>Đã phê duyệt Chủ trương đầu tư, đang xác định ranh giới. Thẩm bản đạc và xin chỉ giới tháng 4.
Về phương án quy hoạch TMB: Đã phối hợp với tư vấn dự kiến TMB</v>
          </cell>
          <cell r="AI63" t="str">
            <v>Đã phê duyệt Chủ trương đầu tư, đang xác định ranh giới. Thẩm bản đạc và xin chỉ giới tháng 4.
Về phương án quy hoạch TMB: Đã phối hợp với tư vấn dự kiến TMB</v>
          </cell>
        </row>
        <row r="64">
          <cell r="B64" t="str">
            <v>Giải phóng mặt bằng, xây dựng hạ tầng khung theo quy hoạch khu đất LC4, LC5, LC6 xã Lệ Chi, huyện Gia Lâm</v>
          </cell>
          <cell r="C64">
            <v>1</v>
          </cell>
          <cell r="D64" t="str">
            <v>Lệ Chi</v>
          </cell>
          <cell r="E64">
            <v>22400</v>
          </cell>
          <cell r="F64">
            <v>7840</v>
          </cell>
          <cell r="G64" t="str">
            <v>TMB</v>
          </cell>
          <cell r="H64" t="str">
            <v>HT</v>
          </cell>
          <cell r="I64">
            <v>8</v>
          </cell>
          <cell r="J64">
            <v>62720</v>
          </cell>
          <cell r="L64">
            <v>31360</v>
          </cell>
          <cell r="M64">
            <v>31360</v>
          </cell>
          <cell r="N64" t="str">
            <v>13/NQ-HĐND
14/12/18</v>
          </cell>
          <cell r="O64">
            <v>53836</v>
          </cell>
          <cell r="P64" t="str">
            <v>117/QLĐT-QH
30//11/2018</v>
          </cell>
          <cell r="Q64" t="str">
            <v>T5/ 2019</v>
          </cell>
          <cell r="R64" t="str">
            <v>T5/ 2019</v>
          </cell>
          <cell r="T64" t="str">
            <v>T6/ 2019</v>
          </cell>
          <cell r="U64" t="str">
            <v>T9/ 2019</v>
          </cell>
          <cell r="V64" t="str">
            <v>T10/ 2019</v>
          </cell>
          <cell r="W64" t="str">
            <v>T11/ 2019</v>
          </cell>
          <cell r="X64" t="str">
            <v>T3/ 2020</v>
          </cell>
          <cell r="Y64" t="str">
            <v>T4/
 2020</v>
          </cell>
          <cell r="Z64">
            <v>79147</v>
          </cell>
          <cell r="AA64">
            <v>53836</v>
          </cell>
          <cell r="AB64" t="str">
            <v>T6/ 2020</v>
          </cell>
          <cell r="AC64" t="str">
            <v>T12/ 2020</v>
          </cell>
          <cell r="AD64" t="str">
            <v>T12/ 2020</v>
          </cell>
          <cell r="AE64" t="str">
            <v>T5/ 2021</v>
          </cell>
          <cell r="AF64" t="str">
            <v>T2/ 2021</v>
          </cell>
          <cell r="AG64" t="str">
            <v>T7/ 2021</v>
          </cell>
          <cell r="AH64" t="str">
            <v>Đã phê duyệt Chủ trương đầu tư, đang xác định ranh giới. Thẩm bản đạc và xin chỉ giới tháng 4.
Về phương án quy hoạch TMB: Đã phối hợp với tư vấn dự kiến TMB</v>
          </cell>
          <cell r="AI64" t="str">
            <v>Đã phê duyệt Chủ trương đầu tư, đang xác định ranh giới. Thẩm bản đạc và xin chỉ giới tháng 4.
Về phương án quy hoạch TMB: Đã phối hợp với tư vấn dự kiến TMB</v>
          </cell>
        </row>
        <row r="65">
          <cell r="B65" t="str">
            <v>Giải phóng mặt bằng, xây dựng hạ tầng khung theo quy hoạch khu đất LC2 xã Lệ Chi, huyện Gia Lâm</v>
          </cell>
          <cell r="C65">
            <v>1</v>
          </cell>
          <cell r="D65" t="str">
            <v>Lệ Chi</v>
          </cell>
          <cell r="E65">
            <v>44700</v>
          </cell>
          <cell r="F65">
            <v>15645</v>
          </cell>
          <cell r="G65" t="str">
            <v>TMB</v>
          </cell>
          <cell r="H65" t="str">
            <v>HT</v>
          </cell>
          <cell r="I65">
            <v>8</v>
          </cell>
          <cell r="J65">
            <v>125160</v>
          </cell>
          <cell r="L65">
            <v>62580</v>
          </cell>
          <cell r="M65">
            <v>62580</v>
          </cell>
          <cell r="N65" t="str">
            <v>13/NQ-HĐND
14/12/18</v>
          </cell>
          <cell r="O65">
            <v>104975</v>
          </cell>
          <cell r="P65" t="str">
            <v>116/QLĐT-QH
30//11/2018</v>
          </cell>
          <cell r="Q65" t="str">
            <v>T5/ 2019</v>
          </cell>
          <cell r="R65" t="str">
            <v>T5/ 2019</v>
          </cell>
          <cell r="T65" t="str">
            <v>T6/ 2019</v>
          </cell>
          <cell r="U65" t="str">
            <v>T9/ 2019</v>
          </cell>
          <cell r="V65" t="str">
            <v>T10/ 2019</v>
          </cell>
          <cell r="W65" t="str">
            <v>T11/ 2019</v>
          </cell>
          <cell r="X65" t="str">
            <v>T3/ 2020</v>
          </cell>
          <cell r="Y65" t="str">
            <v>T4/
 2020</v>
          </cell>
          <cell r="Z65">
            <v>91848</v>
          </cell>
          <cell r="AA65">
            <v>104975</v>
          </cell>
          <cell r="AB65" t="str">
            <v>T6/ 2020</v>
          </cell>
          <cell r="AC65" t="str">
            <v>T12/ 2020</v>
          </cell>
          <cell r="AD65" t="str">
            <v>T12/ 2020</v>
          </cell>
          <cell r="AE65" t="str">
            <v>T5/ 2021</v>
          </cell>
          <cell r="AF65" t="str">
            <v>T2/ 2021</v>
          </cell>
          <cell r="AG65" t="str">
            <v>T7/ 2021</v>
          </cell>
          <cell r="AH65" t="str">
            <v>Đã phê duyệt Chủ trương đầu tư, đang xác định ranh giới. Thẩm bản đạc và xin chỉ giới tháng 4.
Về phương án quy hoạch TMB: Đã phối hợp với tư vấn dự kiến TMB</v>
          </cell>
          <cell r="AI65" t="str">
            <v>Đã phê duyệt Chủ trương đầu tư, đang xác định ranh giới. Thẩm bản đạc và xin chỉ giới tháng 4.
Về phương án quy hoạch TMB: Đã phối hợp với tư vấn dự kiến TMB</v>
          </cell>
        </row>
        <row r="66">
          <cell r="B66" t="str">
            <v>Giải phóng mặt bằng tạo quỹ đất theo quy hoạch khu đất C3 tại xã Yên Viên, huyện Gia Lâm</v>
          </cell>
          <cell r="C66">
            <v>1</v>
          </cell>
          <cell r="D66" t="str">
            <v>X.Yên Viên</v>
          </cell>
          <cell r="E66">
            <v>21400</v>
          </cell>
          <cell r="F66">
            <v>21400</v>
          </cell>
          <cell r="G66" t="str">
            <v>TMB</v>
          </cell>
          <cell r="H66" t="str">
            <v>KHT</v>
          </cell>
          <cell r="I66">
            <v>3</v>
          </cell>
          <cell r="J66">
            <v>64200</v>
          </cell>
          <cell r="L66">
            <v>32100</v>
          </cell>
          <cell r="M66">
            <v>32100</v>
          </cell>
          <cell r="N66" t="str">
            <v>2074
13/3/19</v>
          </cell>
          <cell r="O66">
            <v>26995</v>
          </cell>
          <cell r="P66" t="str">
            <v>99/QLĐT-QH
23//11/2018</v>
          </cell>
          <cell r="Q66" t="str">
            <v>T5/ 2019</v>
          </cell>
          <cell r="R66" t="str">
            <v>T6/ 2019</v>
          </cell>
          <cell r="S66" t="str">
            <v>-</v>
          </cell>
          <cell r="T66" t="str">
            <v>T7/ 2019</v>
          </cell>
          <cell r="U66" t="str">
            <v>T9/ 2019</v>
          </cell>
          <cell r="V66" t="str">
            <v>T9/ 2019</v>
          </cell>
          <cell r="W66" t="str">
            <v>T9 /2019</v>
          </cell>
          <cell r="X66" t="str">
            <v>T10 /2019</v>
          </cell>
          <cell r="Y66" t="str">
            <v>T10/ 2019</v>
          </cell>
          <cell r="Z66">
            <v>55923</v>
          </cell>
          <cell r="AA66">
            <v>26995</v>
          </cell>
          <cell r="AB66" t="str">
            <v>T11/ 2019</v>
          </cell>
          <cell r="AC66" t="str">
            <v>T6/ 2020</v>
          </cell>
          <cell r="AD66" t="str">
            <v>T5/ 2021</v>
          </cell>
          <cell r="AE66" t="str">
            <v>T2/ 2021</v>
          </cell>
          <cell r="AF66" t="str">
            <v>T7/ 2020</v>
          </cell>
          <cell r="AG66" t="str">
            <v>T11/ 2020</v>
          </cell>
          <cell r="AH66" t="str">
            <v>Đã phê duyệt Chủ trương đầu tư, đang xác định ranh giới. Thẩm bản đạc và xin chỉ giới tháng 4.
Về phương án quy hoạch TMB: Đã phối hợp với tư vấn dự kiến TMB</v>
          </cell>
          <cell r="AI66" t="str">
            <v>Đã phê duyệt Chủ trương đầu tư, đã đo đạc bản đồ hiện trạng, đang thẩm định bản đạc ở Sở TN.</v>
          </cell>
        </row>
        <row r="67">
          <cell r="B67" t="str">
            <v>Giải phóng mặt bằng tạo quỹ đất theo quy hoạch khu đất C4 tại xã Yên Viên, huyện Gia Lâm</v>
          </cell>
          <cell r="C67">
            <v>1</v>
          </cell>
          <cell r="D67" t="str">
            <v>X.Yên Viên</v>
          </cell>
          <cell r="E67">
            <v>12300</v>
          </cell>
          <cell r="F67">
            <v>12300</v>
          </cell>
          <cell r="G67" t="str">
            <v>TMB</v>
          </cell>
          <cell r="H67" t="str">
            <v>KHT</v>
          </cell>
          <cell r="I67">
            <v>3</v>
          </cell>
          <cell r="J67">
            <v>36900</v>
          </cell>
          <cell r="L67">
            <v>18450</v>
          </cell>
          <cell r="M67">
            <v>18450</v>
          </cell>
          <cell r="N67" t="str">
            <v>2075
13/3/19</v>
          </cell>
          <cell r="O67">
            <v>16616</v>
          </cell>
          <cell r="P67" t="str">
            <v>99/QLĐT-QH
23//11/2018</v>
          </cell>
          <cell r="Q67" t="str">
            <v>T5/ 2019</v>
          </cell>
          <cell r="R67" t="str">
            <v>T6/ 2019</v>
          </cell>
          <cell r="S67" t="str">
            <v>-</v>
          </cell>
          <cell r="T67" t="str">
            <v>T7/ 2019</v>
          </cell>
          <cell r="U67" t="str">
            <v>T9/ 2019</v>
          </cell>
          <cell r="V67" t="str">
            <v>T9/ 2019</v>
          </cell>
          <cell r="W67" t="str">
            <v>T9 /2019</v>
          </cell>
          <cell r="X67" t="str">
            <v>T10 /2019</v>
          </cell>
          <cell r="Y67" t="str">
            <v>T10/ 2019</v>
          </cell>
          <cell r="Z67">
            <v>53836</v>
          </cell>
          <cell r="AA67">
            <v>16616</v>
          </cell>
          <cell r="AB67" t="str">
            <v>T11/ 2019</v>
          </cell>
          <cell r="AC67" t="str">
            <v>T6/ 2020</v>
          </cell>
          <cell r="AD67" t="str">
            <v>T5/ 2021</v>
          </cell>
          <cell r="AE67" t="str">
            <v>T2/ 2021</v>
          </cell>
          <cell r="AF67" t="str">
            <v>T7/ 2020</v>
          </cell>
          <cell r="AG67" t="str">
            <v>T11/ 2020</v>
          </cell>
          <cell r="AH67" t="str">
            <v>Đã phê duyệt Chủ trương đầu tư, đang xác định ranh giới. Thẩm bản đạc và xin chỉ giới tháng 4.
Về phương án quy hoạch TMB: Đã phối hợp với tư vấn dự kiến TMB</v>
          </cell>
          <cell r="AI67" t="str">
            <v>Đã phê duyệt Chủ trương đầu tư, đã đo đạc bản đồ hiện trạng, đang thẩm định bản đạc ở Sở TN.</v>
          </cell>
        </row>
        <row r="68">
          <cell r="B68" t="str">
            <v>Giải phóng mặt bằng tạo quỹ đất theo quy hoạch khu đất C5 tại xã Yên Viên, huyện Gia Lâm</v>
          </cell>
          <cell r="C68">
            <v>1</v>
          </cell>
          <cell r="D68" t="str">
            <v>X.Yên Viên</v>
          </cell>
          <cell r="E68">
            <v>19200</v>
          </cell>
          <cell r="F68">
            <v>19200</v>
          </cell>
          <cell r="G68" t="str">
            <v>TMB</v>
          </cell>
          <cell r="H68" t="str">
            <v>KHT</v>
          </cell>
          <cell r="I68">
            <v>3</v>
          </cell>
          <cell r="J68">
            <v>57600</v>
          </cell>
          <cell r="L68">
            <v>28800</v>
          </cell>
          <cell r="M68">
            <v>28800</v>
          </cell>
          <cell r="N68" t="str">
            <v>2076
13/3/19</v>
          </cell>
          <cell r="O68">
            <v>24490</v>
          </cell>
          <cell r="P68" t="str">
            <v>99/QLĐT-QH
23//11/2018</v>
          </cell>
          <cell r="Q68" t="str">
            <v>T5/ 2019</v>
          </cell>
          <cell r="R68" t="str">
            <v>T6/ 2019</v>
          </cell>
          <cell r="S68" t="str">
            <v>-</v>
          </cell>
          <cell r="T68" t="str">
            <v>T7/ 2019</v>
          </cell>
          <cell r="U68" t="str">
            <v>T9/ 2019</v>
          </cell>
          <cell r="V68" t="str">
            <v>T9/ 2019</v>
          </cell>
          <cell r="W68" t="str">
            <v>T9 /2019</v>
          </cell>
          <cell r="X68" t="str">
            <v>T10 /2019</v>
          </cell>
          <cell r="Y68" t="str">
            <v>T10/ 2019</v>
          </cell>
          <cell r="Z68">
            <v>104975</v>
          </cell>
          <cell r="AA68">
            <v>24490</v>
          </cell>
          <cell r="AB68" t="str">
            <v>T11/ 2019</v>
          </cell>
          <cell r="AC68" t="str">
            <v>T6/ 2020</v>
          </cell>
          <cell r="AD68" t="str">
            <v>T5/ 2021</v>
          </cell>
          <cell r="AE68" t="str">
            <v>T2/ 2021</v>
          </cell>
          <cell r="AF68" t="str">
            <v>T7/ 2020</v>
          </cell>
          <cell r="AG68" t="str">
            <v>T11/ 2020</v>
          </cell>
          <cell r="AH68" t="str">
            <v>Đã phê duyệt Chủ trương đầu tư, đang xác định ranh giới. Thẩm bản đạc và xin chỉ giới tháng 4.
Về phương án quy hoạch TMB: Đã phối hợp với tư vấn dự kiến TMB</v>
          </cell>
          <cell r="AI68" t="str">
            <v>Đã phê duyệt Chủ trương đầu tư, đã đo đạc bản đồ hiện trạng, đang thẩm định bản đạc ở Sở TN.</v>
          </cell>
        </row>
        <row r="69">
          <cell r="B69" t="str">
            <v>Giải phóng mặt bằng tạo quỹ đất theo quy hoạch khu đất C6 tại xã Yên Viên, huyện Gia Lâm</v>
          </cell>
          <cell r="C69">
            <v>1</v>
          </cell>
          <cell r="D69" t="str">
            <v>X.Yên Viên</v>
          </cell>
          <cell r="E69">
            <v>13200</v>
          </cell>
          <cell r="F69">
            <v>13200</v>
          </cell>
          <cell r="G69" t="str">
            <v>TMB</v>
          </cell>
          <cell r="H69" t="str">
            <v>KHT</v>
          </cell>
          <cell r="I69">
            <v>3</v>
          </cell>
          <cell r="J69">
            <v>39600</v>
          </cell>
          <cell r="L69">
            <v>19800</v>
          </cell>
          <cell r="M69">
            <v>19800</v>
          </cell>
          <cell r="N69" t="str">
            <v>2113
15/3/19</v>
          </cell>
          <cell r="O69">
            <v>17424</v>
          </cell>
          <cell r="P69" t="str">
            <v>99/QLĐT-QH
23//11/2018</v>
          </cell>
          <cell r="Q69" t="str">
            <v>T5/ 2019</v>
          </cell>
          <cell r="R69" t="str">
            <v>T6/ 2019</v>
          </cell>
          <cell r="S69" t="str">
            <v>-</v>
          </cell>
          <cell r="T69" t="str">
            <v>T7/ 2019</v>
          </cell>
          <cell r="U69" t="str">
            <v>T9/ 2019</v>
          </cell>
          <cell r="V69" t="str">
            <v>T9/ 2019</v>
          </cell>
          <cell r="W69" t="str">
            <v>T9 /2019</v>
          </cell>
          <cell r="X69" t="str">
            <v>T10 /2019</v>
          </cell>
          <cell r="Y69" t="str">
            <v>T10/ 2019</v>
          </cell>
          <cell r="Z69">
            <v>26995</v>
          </cell>
          <cell r="AA69">
            <v>17424</v>
          </cell>
          <cell r="AB69" t="str">
            <v>T11/ 2019</v>
          </cell>
          <cell r="AC69" t="str">
            <v>T6/ 2020</v>
          </cell>
          <cell r="AE69" t="str">
            <v>T7/ 2020</v>
          </cell>
          <cell r="AF69" t="str">
            <v>T7/ 2020</v>
          </cell>
          <cell r="AG69" t="str">
            <v>T11/ 2020</v>
          </cell>
          <cell r="AH69" t="str">
            <v>Đã phê duyệt Chủ trương đầu tư, đang tiến hành đo đạc bản đồ hiện trạng dự kiến hoàn thành 10/4.</v>
          </cell>
          <cell r="AI69" t="str">
            <v>Đã phê duyệt Chủ trương đầu tư, đã đo đạc bản đồ hiện trạng, đang thẩm định bản đạc ở Sở TN.</v>
          </cell>
        </row>
        <row r="70">
          <cell r="B70" t="str">
            <v>Giải phóng mặt bằng tạo quỹ đất theo quy hoạch khu đất C2 tại xã Yên Viên, huyện Gia Lâm</v>
          </cell>
          <cell r="C70">
            <v>1</v>
          </cell>
          <cell r="D70" t="str">
            <v>X.Yên Viên</v>
          </cell>
          <cell r="E70">
            <v>3800</v>
          </cell>
          <cell r="F70">
            <v>3800</v>
          </cell>
          <cell r="G70" t="str">
            <v>TMB</v>
          </cell>
          <cell r="H70" t="str">
            <v>KHT</v>
          </cell>
          <cell r="I70">
            <v>3</v>
          </cell>
          <cell r="J70">
            <v>11400</v>
          </cell>
          <cell r="L70">
            <v>5700</v>
          </cell>
          <cell r="M70">
            <v>5700</v>
          </cell>
          <cell r="N70" t="str">
            <v>2073
13/3/19</v>
          </cell>
          <cell r="O70">
            <v>4915</v>
          </cell>
          <cell r="P70" t="str">
            <v>101/QLĐT-QH
23//11/2018</v>
          </cell>
          <cell r="Q70" t="str">
            <v>T5/ 2019</v>
          </cell>
          <cell r="R70" t="str">
            <v>T6/ 2019</v>
          </cell>
          <cell r="S70" t="str">
            <v>-</v>
          </cell>
          <cell r="T70" t="str">
            <v>T7/ 2019</v>
          </cell>
          <cell r="U70" t="str">
            <v>T9/ 2019</v>
          </cell>
          <cell r="V70" t="str">
            <v>T9/ 2019</v>
          </cell>
          <cell r="W70" t="str">
            <v>T9 /2019</v>
          </cell>
          <cell r="X70" t="str">
            <v>T10 /2019</v>
          </cell>
          <cell r="Y70" t="str">
            <v>T10/ 2019</v>
          </cell>
          <cell r="Z70">
            <v>16616</v>
          </cell>
          <cell r="AA70">
            <v>4915</v>
          </cell>
          <cell r="AB70" t="str">
            <v>T11/ 2019</v>
          </cell>
          <cell r="AC70" t="str">
            <v>T6/ 2020</v>
          </cell>
          <cell r="AE70" t="str">
            <v>T7/ 2020</v>
          </cell>
          <cell r="AF70" t="str">
            <v>T7/ 2020</v>
          </cell>
          <cell r="AG70" t="str">
            <v>T11/ 2020</v>
          </cell>
          <cell r="AH70" t="str">
            <v>Đã phê duyệt Chủ trương đầu tư, đang tiến hành đo đạc bản đồ hiện trạng dự kiến hoàn thành 10/4.</v>
          </cell>
          <cell r="AI70" t="str">
            <v>Đã phê duyệt Chủ trương đầu tư, đã đo đạc bản đồ hiện trạng, đang thẩm định bản đạc ở Sở TN.</v>
          </cell>
        </row>
        <row r="71">
          <cell r="B71" t="str">
            <v>Giải phóng mặt bằng tạo quỹ đất theo quy hoạch khu đất C8-C9 tại các xã Yên Viên, huyện Gia Lâm</v>
          </cell>
          <cell r="C71">
            <v>1</v>
          </cell>
          <cell r="D71" t="str">
            <v>X.Yên Viên</v>
          </cell>
          <cell r="E71">
            <v>9036</v>
          </cell>
          <cell r="F71">
            <v>9036</v>
          </cell>
          <cell r="G71" t="str">
            <v>TMB</v>
          </cell>
          <cell r="H71" t="str">
            <v>KHT</v>
          </cell>
          <cell r="I71">
            <v>3</v>
          </cell>
          <cell r="J71">
            <v>27108</v>
          </cell>
          <cell r="L71">
            <v>13554</v>
          </cell>
          <cell r="M71">
            <v>13554</v>
          </cell>
          <cell r="N71" t="str">
            <v>2077
13/3/19</v>
          </cell>
          <cell r="O71">
            <v>11571</v>
          </cell>
          <cell r="P71" t="str">
            <v>101/QLĐT-QH
23//11/2018</v>
          </cell>
          <cell r="Q71" t="str">
            <v>T5/ 2019</v>
          </cell>
          <cell r="R71" t="str">
            <v>T6/ 2019</v>
          </cell>
          <cell r="S71" t="str">
            <v>-</v>
          </cell>
          <cell r="T71" t="str">
            <v>T7/ 2019</v>
          </cell>
          <cell r="U71" t="str">
            <v>T9/ 2019</v>
          </cell>
          <cell r="V71" t="str">
            <v>T9/ 2019</v>
          </cell>
          <cell r="W71" t="str">
            <v>T9 /2019</v>
          </cell>
          <cell r="X71" t="str">
            <v>T10 /2019</v>
          </cell>
          <cell r="Y71" t="str">
            <v>T10/ 2019</v>
          </cell>
          <cell r="Z71">
            <v>24490</v>
          </cell>
          <cell r="AA71">
            <v>11571</v>
          </cell>
          <cell r="AB71" t="str">
            <v>T11/ 2019</v>
          </cell>
          <cell r="AC71" t="str">
            <v>T6/ 2020</v>
          </cell>
          <cell r="AE71" t="str">
            <v>T7/ 2020</v>
          </cell>
          <cell r="AF71" t="str">
            <v>T7/ 2020</v>
          </cell>
          <cell r="AG71" t="str">
            <v>T11/ 2020</v>
          </cell>
          <cell r="AH71" t="str">
            <v>Đã phê duyệt Chủ trương đầu tư, đang tiến hành đo đạc bản đồ hiện trạng dự kiến hoàn thành 10/4.</v>
          </cell>
          <cell r="AI71" t="str">
            <v>Đã phê duyệt Chủ trương đầu tư, đã đo đạc bản đồ hiện trạng, đang thẩm định bản đạc ở Sở TN.</v>
          </cell>
        </row>
        <row r="72">
          <cell r="B72" t="str">
            <v>Giải phóng mặt bằng tạo quỹ đất theo quy hoạch khu đất C10 tại xã Dương Hà, huyện Gia Lâm</v>
          </cell>
          <cell r="C72">
            <v>1</v>
          </cell>
          <cell r="D72" t="str">
            <v>Dương Hà</v>
          </cell>
          <cell r="E72">
            <v>10600</v>
          </cell>
          <cell r="F72">
            <v>10600</v>
          </cell>
          <cell r="G72" t="str">
            <v>TMB</v>
          </cell>
          <cell r="H72" t="str">
            <v>KHT</v>
          </cell>
          <cell r="I72">
            <v>3</v>
          </cell>
          <cell r="J72">
            <v>31800</v>
          </cell>
          <cell r="L72">
            <v>15900</v>
          </cell>
          <cell r="M72">
            <v>15900</v>
          </cell>
          <cell r="N72" t="str">
            <v>2078
13/3/19</v>
          </cell>
          <cell r="O72">
            <v>14676</v>
          </cell>
          <cell r="P72" t="str">
            <v>99/QLĐT-QH
23//11/2018</v>
          </cell>
          <cell r="Q72" t="str">
            <v>T5/ 2019</v>
          </cell>
          <cell r="R72" t="str">
            <v>T6/ 2019</v>
          </cell>
          <cell r="S72" t="str">
            <v>-</v>
          </cell>
          <cell r="T72" t="str">
            <v>T7/ 2019</v>
          </cell>
          <cell r="U72" t="str">
            <v>T9/ 2019</v>
          </cell>
          <cell r="V72" t="str">
            <v>T9/ 2019</v>
          </cell>
          <cell r="W72" t="str">
            <v>T9 /2019</v>
          </cell>
          <cell r="X72" t="str">
            <v>T10 /2019</v>
          </cell>
          <cell r="Y72" t="str">
            <v>T10/ 2019</v>
          </cell>
          <cell r="Z72">
            <v>17424</v>
          </cell>
          <cell r="AA72">
            <v>14676</v>
          </cell>
          <cell r="AB72" t="str">
            <v>T11/ 2019</v>
          </cell>
          <cell r="AC72" t="str">
            <v>T6/ 2020</v>
          </cell>
          <cell r="AE72" t="str">
            <v>T7/ 2020</v>
          </cell>
          <cell r="AF72" t="str">
            <v>T7/ 2020</v>
          </cell>
          <cell r="AG72" t="str">
            <v>T11/ 2020</v>
          </cell>
          <cell r="AH72" t="str">
            <v>Đã phê duyệt Chủ trương đầu tư, đang tiến hành đo đạc bản đồ hiện trạng dự kiến hoàn thành 10/4.</v>
          </cell>
          <cell r="AI72" t="str">
            <v>Đã phê duyệt Chủ trương đầu tư, đã đo đạc bản đồ hiện trạng, đang thẩm định bản đạc ở Sở TN.</v>
          </cell>
        </row>
        <row r="73">
          <cell r="B73" t="str">
            <v>Giải phóng mặt bằng tạo quỹ đất theo quy hoạch khu đất C18 tại xã Kiêu Kỵ, huyện Gia Lâm</v>
          </cell>
          <cell r="C73">
            <v>1</v>
          </cell>
          <cell r="D73" t="str">
            <v>Kiêu Kỵ</v>
          </cell>
          <cell r="E73">
            <v>31300</v>
          </cell>
          <cell r="F73">
            <v>31300</v>
          </cell>
          <cell r="G73" t="str">
            <v>TMB</v>
          </cell>
          <cell r="H73" t="str">
            <v>KHT</v>
          </cell>
          <cell r="I73">
            <v>3</v>
          </cell>
          <cell r="J73">
            <v>93900</v>
          </cell>
          <cell r="L73">
            <v>46950</v>
          </cell>
          <cell r="M73">
            <v>46950</v>
          </cell>
          <cell r="N73" t="str">
            <v>2080
13/3/19</v>
          </cell>
          <cell r="O73">
            <v>38280</v>
          </cell>
          <cell r="P73" t="str">
            <v>100/QLĐT-QH
23//11/2018</v>
          </cell>
          <cell r="Q73" t="str">
            <v>T5/ 2019</v>
          </cell>
          <cell r="R73" t="str">
            <v>T6/ 2019</v>
          </cell>
          <cell r="S73" t="str">
            <v>-</v>
          </cell>
          <cell r="T73" t="str">
            <v>T7/ 2019</v>
          </cell>
          <cell r="U73" t="str">
            <v>T9/ 2019</v>
          </cell>
          <cell r="V73" t="str">
            <v>T9/ 2019</v>
          </cell>
          <cell r="W73" t="str">
            <v>T9 /2019</v>
          </cell>
          <cell r="X73" t="str">
            <v>T10 /2019</v>
          </cell>
          <cell r="Y73" t="str">
            <v>T10/ 2019</v>
          </cell>
          <cell r="Z73">
            <v>4915</v>
          </cell>
          <cell r="AA73">
            <v>38280</v>
          </cell>
          <cell r="AB73" t="str">
            <v>T11/ 2019</v>
          </cell>
          <cell r="AC73" t="str">
            <v>T6/ 2020</v>
          </cell>
          <cell r="AE73" t="str">
            <v>T7/ 2020</v>
          </cell>
          <cell r="AF73" t="str">
            <v>T7/ 2020</v>
          </cell>
          <cell r="AG73" t="str">
            <v>T11/ 2020</v>
          </cell>
          <cell r="AH73" t="str">
            <v>Đã phê duyệt Chủ trương đầu tư, đang tiến hành đo đạc bản đồ hiện trạng dự kiến hoàn thành 10/4.</v>
          </cell>
          <cell r="AI73" t="str">
            <v>Đã phê duyệt Chủ trương đầu tư, đã đo đạc bản đồ hiện trạng, đang thẩm định bản đạc ở Sở TN.</v>
          </cell>
        </row>
        <row r="74">
          <cell r="B74" t="str">
            <v>Giải phóng mặt bằng tạo quỹ đất theo quy hoạch khu đất C19 tại xã Đa Tốn, huyện Gia Lâm</v>
          </cell>
          <cell r="C74">
            <v>1</v>
          </cell>
          <cell r="D74" t="str">
            <v>Đa Tốn</v>
          </cell>
          <cell r="E74">
            <v>7600</v>
          </cell>
          <cell r="F74">
            <v>7600</v>
          </cell>
          <cell r="G74" t="str">
            <v>TMB</v>
          </cell>
          <cell r="H74" t="str">
            <v>KHT</v>
          </cell>
          <cell r="I74">
            <v>3</v>
          </cell>
          <cell r="J74">
            <v>22800</v>
          </cell>
          <cell r="L74">
            <v>11400</v>
          </cell>
          <cell r="M74">
            <v>11400</v>
          </cell>
          <cell r="N74" t="str">
            <v>2081
13/3/19</v>
          </cell>
          <cell r="O74">
            <v>11256</v>
          </cell>
          <cell r="P74" t="str">
            <v>100/QLĐT-QH
23//11/2018</v>
          </cell>
          <cell r="Q74" t="str">
            <v>T5/ 2019</v>
          </cell>
          <cell r="R74" t="str">
            <v>T6/ 2019</v>
          </cell>
          <cell r="S74" t="str">
            <v>-</v>
          </cell>
          <cell r="T74" t="str">
            <v>T7/ 2019</v>
          </cell>
          <cell r="U74" t="str">
            <v>T9/ 2019</v>
          </cell>
          <cell r="V74" t="str">
            <v>T9/ 2019</v>
          </cell>
          <cell r="W74" t="str">
            <v>T9 /2019</v>
          </cell>
          <cell r="X74" t="str">
            <v>T10 /2019</v>
          </cell>
          <cell r="Y74" t="str">
            <v>T10/ 2019</v>
          </cell>
          <cell r="Z74">
            <v>11571</v>
          </cell>
          <cell r="AA74">
            <v>11256</v>
          </cell>
          <cell r="AB74" t="str">
            <v>T11/ 2019</v>
          </cell>
          <cell r="AC74" t="str">
            <v>T6/ 2020</v>
          </cell>
          <cell r="AE74" t="str">
            <v>T7/ 2020</v>
          </cell>
          <cell r="AF74" t="str">
            <v>T7/ 2020</v>
          </cell>
          <cell r="AG74" t="str">
            <v>T11/ 2020</v>
          </cell>
          <cell r="AH74" t="str">
            <v>Đã phê duyệt Chủ trương đầu tư, đang tiến hành đo đạc bản đồ hiện trạng dự kiến hoàn thành 10/4.</v>
          </cell>
          <cell r="AI74" t="str">
            <v>Đã phê duyệt Chủ trương đầu tư, đã đo đạc bản đồ hiện trạng, đang thẩm định bản đạc ở Sở TN.</v>
          </cell>
        </row>
        <row r="75">
          <cell r="B75" t="str">
            <v>Giải phóng mặt bằng tạo quỹ đất theo quy hoạch khu đất C12 tại xã Đình Xuyên, huyện Gia Lâm</v>
          </cell>
          <cell r="C75">
            <v>1</v>
          </cell>
          <cell r="D75" t="str">
            <v>Đình Xuyên</v>
          </cell>
          <cell r="E75">
            <v>9700</v>
          </cell>
          <cell r="F75">
            <v>9700</v>
          </cell>
          <cell r="G75" t="str">
            <v>TMB</v>
          </cell>
          <cell r="H75" t="str">
            <v>KHT</v>
          </cell>
          <cell r="I75">
            <v>3</v>
          </cell>
          <cell r="J75">
            <v>29100</v>
          </cell>
          <cell r="L75">
            <v>14550</v>
          </cell>
          <cell r="M75">
            <v>14550</v>
          </cell>
          <cell r="N75" t="str">
            <v>2079
13/3/19</v>
          </cell>
          <cell r="O75">
            <v>12398</v>
          </cell>
          <cell r="P75" t="str">
            <v>101/QLĐT-QH
23//11/2018</v>
          </cell>
          <cell r="Q75" t="str">
            <v>T5/ 2019</v>
          </cell>
          <cell r="R75" t="str">
            <v>T6/ 2019</v>
          </cell>
          <cell r="S75" t="str">
            <v>-</v>
          </cell>
          <cell r="T75" t="str">
            <v>T7/ 2019</v>
          </cell>
          <cell r="U75" t="str">
            <v>T9/ 2019</v>
          </cell>
          <cell r="V75" t="str">
            <v>T9/ 2019</v>
          </cell>
          <cell r="W75" t="str">
            <v>T9 /2019</v>
          </cell>
          <cell r="X75" t="str">
            <v>T10 /2019</v>
          </cell>
          <cell r="Y75" t="str">
            <v>T10/ 2019</v>
          </cell>
          <cell r="Z75">
            <v>14676</v>
          </cell>
          <cell r="AA75">
            <v>12398</v>
          </cell>
          <cell r="AB75" t="str">
            <v>T11/ 2019</v>
          </cell>
          <cell r="AC75" t="str">
            <v>T6/ 2020</v>
          </cell>
          <cell r="AE75" t="str">
            <v>T7/ 2020</v>
          </cell>
          <cell r="AF75" t="str">
            <v>T7/ 2020</v>
          </cell>
          <cell r="AG75" t="str">
            <v>T11/ 2020</v>
          </cell>
          <cell r="AH75" t="str">
            <v>Đã phê duyệt Chủ trương đầu tư, đang tiến hành đo đạc bản đồ hiện trạng dự kiến hoàn thành 10/4.</v>
          </cell>
          <cell r="AI75" t="str">
            <v>Đã phê duyệt Chủ trương đầu tư, đã đo đạc bản đồ hiện trạng, đang thẩm định bản đạc ở Sở TN.</v>
          </cell>
        </row>
        <row r="76">
          <cell r="B76" t="str">
            <v>Giải phóng mặt bằng tạo quỹ đất theo quy hoạch khu đất C11, tại các xã Đình Xuyên, Dương Hà, huyện Gia Lâm</v>
          </cell>
          <cell r="C76">
            <v>1</v>
          </cell>
          <cell r="D76" t="str">
            <v>Đình Xuyên, Dương Hà</v>
          </cell>
          <cell r="E76">
            <v>3800</v>
          </cell>
          <cell r="F76">
            <v>3800</v>
          </cell>
          <cell r="G76" t="str">
            <v>TMB</v>
          </cell>
          <cell r="H76" t="str">
            <v>KHT</v>
          </cell>
          <cell r="I76">
            <v>3</v>
          </cell>
          <cell r="J76">
            <v>11400</v>
          </cell>
          <cell r="L76">
            <v>5700</v>
          </cell>
          <cell r="M76">
            <v>5700</v>
          </cell>
          <cell r="N76" t="str">
            <v>2209
19/3/19</v>
          </cell>
          <cell r="O76">
            <v>6907</v>
          </cell>
          <cell r="P76" t="str">
            <v>99/QLĐT-QH
23//11/2018</v>
          </cell>
          <cell r="Q76" t="str">
            <v>T5/ 2019</v>
          </cell>
          <cell r="R76" t="str">
            <v>T6/ 2019</v>
          </cell>
          <cell r="S76" t="str">
            <v>-</v>
          </cell>
          <cell r="T76" t="str">
            <v>T7/ 2019</v>
          </cell>
          <cell r="U76" t="str">
            <v>T9/ 2019</v>
          </cell>
          <cell r="V76" t="str">
            <v>T9/ 2019</v>
          </cell>
          <cell r="W76" t="str">
            <v>T9 /2019</v>
          </cell>
          <cell r="X76" t="str">
            <v>T10 /2019</v>
          </cell>
          <cell r="Y76" t="str">
            <v>T10/ 2019</v>
          </cell>
          <cell r="Z76">
            <v>38280</v>
          </cell>
          <cell r="AA76">
            <v>6907</v>
          </cell>
          <cell r="AB76" t="str">
            <v>T11/ 2019</v>
          </cell>
          <cell r="AC76" t="str">
            <v>T6/ 2020</v>
          </cell>
          <cell r="AE76" t="str">
            <v>T7/ 2020</v>
          </cell>
          <cell r="AF76" t="str">
            <v>T7/ 2020</v>
          </cell>
          <cell r="AG76" t="str">
            <v>T11/ 2020</v>
          </cell>
          <cell r="AH76" t="str">
            <v>Đã phê duyệt Chủ trương đầu tư, đang tiến hành đo đạc bản đồ hiện trạng dự kiến hoàn thành 10/4.</v>
          </cell>
          <cell r="AI76" t="str">
            <v>Đã phê duyệt Chủ trương đầu tư, đã đo đạc bản đồ hiện trạng, đang thẩm định bản đạc ở Sở TN.</v>
          </cell>
        </row>
        <row r="77">
          <cell r="B77" t="str">
            <v>Giải phóng mặt bằng tạo quỹ đất theo quy hoạch khu đất C1 tại xã Yên Thường, huyện Gia Lâm</v>
          </cell>
          <cell r="C77">
            <v>1</v>
          </cell>
          <cell r="D77" t="str">
            <v>Yên Thường</v>
          </cell>
          <cell r="E77">
            <v>5400</v>
          </cell>
          <cell r="F77">
            <v>5400</v>
          </cell>
          <cell r="G77" t="str">
            <v>TMB</v>
          </cell>
          <cell r="H77" t="str">
            <v>KHT</v>
          </cell>
          <cell r="I77">
            <v>3</v>
          </cell>
          <cell r="J77">
            <v>16200</v>
          </cell>
          <cell r="L77">
            <v>8100</v>
          </cell>
          <cell r="M77">
            <v>8100</v>
          </cell>
          <cell r="N77" t="str">
            <v>2072
13/3/19</v>
          </cell>
          <cell r="O77">
            <v>6944</v>
          </cell>
          <cell r="P77" t="str">
            <v>101/QLĐT-QH
23//11/2018</v>
          </cell>
          <cell r="Q77" t="str">
            <v>T5/ 2019</v>
          </cell>
          <cell r="R77" t="str">
            <v>T6/ 2019</v>
          </cell>
          <cell r="S77" t="str">
            <v>-</v>
          </cell>
          <cell r="T77" t="str">
            <v>T7/ 2019</v>
          </cell>
          <cell r="U77" t="str">
            <v>T9/ 2019</v>
          </cell>
          <cell r="V77" t="str">
            <v>T9/ 2019</v>
          </cell>
          <cell r="W77" t="str">
            <v>T9 /2019</v>
          </cell>
          <cell r="X77" t="str">
            <v>T10 /2019</v>
          </cell>
          <cell r="Y77" t="str">
            <v>T10/ 2019</v>
          </cell>
          <cell r="Z77">
            <v>11256</v>
          </cell>
          <cell r="AA77">
            <v>6944</v>
          </cell>
          <cell r="AB77" t="str">
            <v>T11/ 2019</v>
          </cell>
          <cell r="AC77" t="str">
            <v>T6/ 2020</v>
          </cell>
          <cell r="AE77" t="str">
            <v>T7/ 2020</v>
          </cell>
          <cell r="AF77" t="str">
            <v>T7/ 2020</v>
          </cell>
          <cell r="AG77" t="str">
            <v>T11/ 2020</v>
          </cell>
          <cell r="AH77" t="str">
            <v>Đã phê duyệt Chủ trương đầu tư, đang tiến hành đo đạc bản đồ hiện trạng dự kiến hoàn thành 10/4.</v>
          </cell>
          <cell r="AI77" t="str">
            <v>Đã phê duyệt Chủ trương đầu tư, đã đo đạc bản đồ hiện trạng, đang thẩm định bản đạc ở Sở TN.</v>
          </cell>
        </row>
        <row r="78">
          <cell r="B78" t="str">
            <v>Đang thẩm định chủ trương đầu tư</v>
          </cell>
          <cell r="C78">
            <v>4</v>
          </cell>
          <cell r="D78" t="str">
            <v>Đình Xuyên</v>
          </cell>
          <cell r="E78">
            <v>151829</v>
          </cell>
          <cell r="F78">
            <v>151829</v>
          </cell>
          <cell r="G78" t="str">
            <v>TMB</v>
          </cell>
          <cell r="H78" t="str">
            <v>KHT</v>
          </cell>
          <cell r="I78">
            <v>12</v>
          </cell>
          <cell r="J78">
            <v>455487</v>
          </cell>
          <cell r="K78">
            <v>0</v>
          </cell>
          <cell r="L78">
            <v>227743.5</v>
          </cell>
          <cell r="M78">
            <v>227743.5</v>
          </cell>
          <cell r="N78">
            <v>0</v>
          </cell>
          <cell r="O78">
            <v>204734</v>
          </cell>
          <cell r="P78" t="str">
            <v>101/QLĐT-QH
23//11/2018</v>
          </cell>
          <cell r="Q78" t="str">
            <v>T5/ 2019</v>
          </cell>
          <cell r="R78" t="str">
            <v>T6/ 2019</v>
          </cell>
          <cell r="S78" t="str">
            <v>-</v>
          </cell>
          <cell r="T78" t="str">
            <v>T7/ 2019</v>
          </cell>
          <cell r="U78" t="str">
            <v>T9/ 2019</v>
          </cell>
          <cell r="V78" t="str">
            <v>T9/ 2019</v>
          </cell>
          <cell r="W78" t="str">
            <v>T9 /2019</v>
          </cell>
          <cell r="X78" t="str">
            <v>T10 /2019</v>
          </cell>
          <cell r="Y78" t="str">
            <v>T10/ 2019</v>
          </cell>
          <cell r="Z78">
            <v>12398</v>
          </cell>
          <cell r="AA78">
            <v>204734</v>
          </cell>
          <cell r="AB78" t="str">
            <v>T6/ 2020</v>
          </cell>
          <cell r="AE78" t="str">
            <v>T7/ 2020</v>
          </cell>
          <cell r="AF78" t="str">
            <v>T11/ 2020</v>
          </cell>
          <cell r="AH78" t="str">
            <v>Đã phê duyệt Chủ trương đầu tư, đang tiến hành đo đạc bản đồ hiện trạng dự kiến hoàn thành 10/4.</v>
          </cell>
        </row>
        <row r="79">
          <cell r="B79" t="str">
            <v>Giải phóng mặt bằng tạo quỹ đất theo quy hoạch khu đất C13 tại Thị trấn Trâu Quỳ, huyện Gia Lâm</v>
          </cell>
          <cell r="C79">
            <v>1</v>
          </cell>
          <cell r="D79" t="str">
            <v>Trâu Quỳ</v>
          </cell>
          <cell r="E79">
            <v>29100</v>
          </cell>
          <cell r="F79">
            <v>29100</v>
          </cell>
          <cell r="G79" t="str">
            <v>TMB</v>
          </cell>
          <cell r="H79" t="str">
            <v>KHT</v>
          </cell>
          <cell r="I79">
            <v>3</v>
          </cell>
          <cell r="J79">
            <v>87300</v>
          </cell>
          <cell r="L79">
            <v>43650</v>
          </cell>
          <cell r="M79">
            <v>43650</v>
          </cell>
          <cell r="N79" t="str">
            <v>T4/ 2019</v>
          </cell>
          <cell r="O79">
            <v>38412</v>
          </cell>
          <cell r="P79" t="str">
            <v>100/QLĐT-QH
23//11/2018</v>
          </cell>
          <cell r="Q79" t="str">
            <v>T5/ 2019</v>
          </cell>
          <cell r="R79" t="str">
            <v>T6/ 2019</v>
          </cell>
          <cell r="S79" t="str">
            <v>-</v>
          </cell>
          <cell r="T79" t="str">
            <v>T7/ 2019</v>
          </cell>
          <cell r="U79" t="str">
            <v>T9/ 2019</v>
          </cell>
          <cell r="V79" t="str">
            <v>T9/ 2019</v>
          </cell>
          <cell r="W79" t="str">
            <v>T9 /2019</v>
          </cell>
          <cell r="X79" t="str">
            <v>T10 /2019</v>
          </cell>
          <cell r="Y79" t="str">
            <v>T10/ 2019</v>
          </cell>
          <cell r="Z79">
            <v>6907</v>
          </cell>
          <cell r="AA79">
            <v>38412</v>
          </cell>
          <cell r="AB79" t="str">
            <v>T11/ 2019</v>
          </cell>
          <cell r="AC79" t="str">
            <v>T6/ 2020</v>
          </cell>
          <cell r="AE79" t="str">
            <v>T7/ 2020</v>
          </cell>
          <cell r="AF79" t="str">
            <v>T7/ 2020</v>
          </cell>
          <cell r="AG79" t="str">
            <v>T11/ 2020</v>
          </cell>
          <cell r="AH79" t="str">
            <v>Đã phê duyệt Chủ trương đầu tư, đang tiến hành đo đạc bản đồ hiện trạng dự kiến hoàn thành 10/4.</v>
          </cell>
          <cell r="AI79" t="str">
            <v>Đã trình chủ trương đầu tư. UBND huyện đang xin ý kiến HĐND, dự kiến T4/2019 phê Chủ trương đầu tư.
- Đang tiến hành đo đạc.</v>
          </cell>
        </row>
        <row r="80">
          <cell r="B80" t="str">
            <v>Giải phóng mặt bằng tạo quỹ đất theo quy hoạch khu đất C14 tại Thị trấn Trâu Quỳ, huyện Gia Lâm</v>
          </cell>
          <cell r="C80">
            <v>1</v>
          </cell>
          <cell r="D80" t="str">
            <v>Trâu Quỳ</v>
          </cell>
          <cell r="E80">
            <v>42000</v>
          </cell>
          <cell r="F80">
            <v>42000</v>
          </cell>
          <cell r="G80" t="str">
            <v>TMB</v>
          </cell>
          <cell r="H80" t="str">
            <v>KHT</v>
          </cell>
          <cell r="I80">
            <v>3</v>
          </cell>
          <cell r="J80">
            <v>126000</v>
          </cell>
          <cell r="L80">
            <v>63000</v>
          </cell>
          <cell r="M80">
            <v>63000</v>
          </cell>
          <cell r="N80" t="str">
            <v>T4/ 2019</v>
          </cell>
          <cell r="O80">
            <v>55440.000000000007</v>
          </cell>
          <cell r="P80" t="str">
            <v>100/QLĐT-QH
23//11/2018</v>
          </cell>
          <cell r="Q80" t="str">
            <v>T5/ 2019</v>
          </cell>
          <cell r="R80" t="str">
            <v>T6/ 2019</v>
          </cell>
          <cell r="S80" t="str">
            <v>-</v>
          </cell>
          <cell r="T80" t="str">
            <v>T7/ 2019</v>
          </cell>
          <cell r="U80" t="str">
            <v>T9/ 2019</v>
          </cell>
          <cell r="V80" t="str">
            <v>T9/ 2019</v>
          </cell>
          <cell r="W80" t="str">
            <v>T9 /2019</v>
          </cell>
          <cell r="X80" t="str">
            <v>T10 /2019</v>
          </cell>
          <cell r="Y80" t="str">
            <v>T10/ 2019</v>
          </cell>
          <cell r="Z80">
            <v>6944</v>
          </cell>
          <cell r="AA80">
            <v>55440.000000000007</v>
          </cell>
          <cell r="AB80" t="str">
            <v>T11/ 2019</v>
          </cell>
          <cell r="AC80" t="str">
            <v>T6/ 2020</v>
          </cell>
          <cell r="AE80" t="str">
            <v>T7/ 2020</v>
          </cell>
          <cell r="AF80" t="str">
            <v>T7/ 2020</v>
          </cell>
          <cell r="AG80" t="str">
            <v>T11/ 2020</v>
          </cell>
          <cell r="AH80" t="str">
            <v>Đã phê duyệt Chủ trương đầu tư, đang tiến hành đo đạc bản đồ hiện trạng dự kiến hoàn thành 10/4.</v>
          </cell>
          <cell r="AI80" t="str">
            <v>Đã trình chủ trương đầu tư. UBND huyện đang xin ý kiến HĐND, dự kiến T4/2019 phê Chủ trương đầu tư.
- Đang tiến hành đo đạc.</v>
          </cell>
        </row>
        <row r="81">
          <cell r="B81" t="str">
            <v>Giải phóng mặt bằng tạo quỹ đất theo quy hoạch khu đất C15 tại Thị trấn Trâu Quỳ, huyện Gia Lâm</v>
          </cell>
          <cell r="C81">
            <v>1</v>
          </cell>
          <cell r="D81" t="str">
            <v>Trâu Quỳ</v>
          </cell>
          <cell r="E81">
            <v>46429</v>
          </cell>
          <cell r="F81">
            <v>46429</v>
          </cell>
          <cell r="G81" t="str">
            <v>TMB</v>
          </cell>
          <cell r="H81" t="str">
            <v>KHT</v>
          </cell>
          <cell r="I81">
            <v>3</v>
          </cell>
          <cell r="J81">
            <v>139287</v>
          </cell>
          <cell r="K81">
            <v>0</v>
          </cell>
          <cell r="L81">
            <v>69643.5</v>
          </cell>
          <cell r="M81">
            <v>69643.5</v>
          </cell>
          <cell r="N81" t="str">
            <v>T4/ 2019</v>
          </cell>
          <cell r="O81">
            <v>65606</v>
          </cell>
          <cell r="P81" t="str">
            <v>100/QLĐT-QH
23//11/2018</v>
          </cell>
          <cell r="Q81" t="str">
            <v>T6/ 2019</v>
          </cell>
          <cell r="R81" t="str">
            <v>T7/ 2019</v>
          </cell>
          <cell r="T81" t="str">
            <v>T7/ 2019</v>
          </cell>
          <cell r="U81" t="str">
            <v>T9/ 2019</v>
          </cell>
          <cell r="V81" t="str">
            <v>T9/ 2019</v>
          </cell>
          <cell r="W81" t="str">
            <v>T9 /2019</v>
          </cell>
          <cell r="X81" t="str">
            <v>T10 /2019</v>
          </cell>
          <cell r="Y81" t="str">
            <v>T10/ 2019</v>
          </cell>
          <cell r="Z81">
            <v>204734</v>
          </cell>
          <cell r="AA81">
            <v>65606</v>
          </cell>
          <cell r="AB81" t="str">
            <v>T11/ 2019</v>
          </cell>
          <cell r="AC81" t="str">
            <v>T6/ 2020</v>
          </cell>
          <cell r="AF81" t="str">
            <v>T7/ 2020</v>
          </cell>
          <cell r="AG81" t="str">
            <v>T11/ 2020</v>
          </cell>
          <cell r="AI81" t="str">
            <v>Đã trình chủ trương đầu tư. UBND huyện đang xin ý kiến HĐND, dự kiến T4/2019 phê Chủ trương đầu tư.
- Đang tiến hành đo đạc.</v>
          </cell>
        </row>
        <row r="82">
          <cell r="B82" t="str">
            <v>Giải phóng mặt bằng tạo quỹ đất theo quy hoạch khu đất C16 tại Thị trấn Trâu Quỳ, huyện Gia Lâm</v>
          </cell>
          <cell r="C82">
            <v>1</v>
          </cell>
          <cell r="D82" t="str">
            <v>Trâu Quỳ</v>
          </cell>
          <cell r="E82">
            <v>34300</v>
          </cell>
          <cell r="F82">
            <v>34300</v>
          </cell>
          <cell r="G82" t="str">
            <v>TMB</v>
          </cell>
          <cell r="H82" t="str">
            <v>KHT</v>
          </cell>
          <cell r="I82">
            <v>3</v>
          </cell>
          <cell r="J82">
            <v>102900</v>
          </cell>
          <cell r="L82">
            <v>51450</v>
          </cell>
          <cell r="M82">
            <v>51450</v>
          </cell>
          <cell r="N82" t="str">
            <v>T4/ 2019</v>
          </cell>
          <cell r="O82">
            <v>45276</v>
          </cell>
          <cell r="P82" t="str">
            <v>100/QLĐT-QH
23//11/2018</v>
          </cell>
          <cell r="Q82" t="str">
            <v>T5/ 2019</v>
          </cell>
          <cell r="R82" t="str">
            <v>T6/ 2019</v>
          </cell>
          <cell r="S82" t="str">
            <v>-</v>
          </cell>
          <cell r="T82" t="str">
            <v>T7/ 2019</v>
          </cell>
          <cell r="U82" t="str">
            <v>T9/ 2019</v>
          </cell>
          <cell r="V82" t="str">
            <v>T9/ 2019</v>
          </cell>
          <cell r="W82" t="str">
            <v>T9 /2019</v>
          </cell>
          <cell r="X82" t="str">
            <v>T10 /2019</v>
          </cell>
          <cell r="Y82" t="str">
            <v>T10/ 2019</v>
          </cell>
          <cell r="Z82">
            <v>38412</v>
          </cell>
          <cell r="AA82">
            <v>45276</v>
          </cell>
          <cell r="AB82" t="str">
            <v>T11/ 2019</v>
          </cell>
          <cell r="AC82" t="str">
            <v>T6/ 2020</v>
          </cell>
          <cell r="AE82" t="str">
            <v>T7/ 2020</v>
          </cell>
          <cell r="AF82" t="str">
            <v>T7/ 2020</v>
          </cell>
          <cell r="AG82" t="str">
            <v>T11/ 2020</v>
          </cell>
          <cell r="AH82" t="str">
            <v>Đã trình chủ trương đầu tư. UBND huyện đang xin ý kiến HĐND, dự kiến 31/3 phê Chủ trương đầu tư.
- Đang tiến hành đo đạc.</v>
          </cell>
          <cell r="AI82" t="str">
            <v>Đã trình chủ trương đầu tư. UBND huyện đang xin ý kiến HĐND, dự kiến T4/2019 phê Chủ trương đầu tư.
- Đang tiến hành đo đạc.</v>
          </cell>
        </row>
        <row r="83">
          <cell r="B83" t="str">
            <v>Đang lập CTĐT</v>
          </cell>
          <cell r="C83">
            <v>1</v>
          </cell>
          <cell r="D83" t="str">
            <v>Trâu Quỳ</v>
          </cell>
          <cell r="E83">
            <v>8900</v>
          </cell>
          <cell r="F83">
            <v>8900</v>
          </cell>
          <cell r="G83" t="str">
            <v>TMB</v>
          </cell>
          <cell r="H83" t="str">
            <v>KHT</v>
          </cell>
          <cell r="I83">
            <v>3</v>
          </cell>
          <cell r="J83">
            <v>106800</v>
          </cell>
          <cell r="K83">
            <v>0</v>
          </cell>
          <cell r="L83">
            <v>0</v>
          </cell>
          <cell r="M83">
            <v>106800</v>
          </cell>
          <cell r="N83" t="str">
            <v>T3/ 2019</v>
          </cell>
          <cell r="O83">
            <v>72</v>
          </cell>
          <cell r="P83" t="str">
            <v>100/QLĐT-QH
23//11/2018</v>
          </cell>
          <cell r="Q83" t="str">
            <v>T5/ 2019</v>
          </cell>
          <cell r="R83" t="str">
            <v>T6/ 2019</v>
          </cell>
          <cell r="S83" t="str">
            <v>-</v>
          </cell>
          <cell r="T83" t="str">
            <v>T7/ 2019</v>
          </cell>
          <cell r="U83" t="str">
            <v>T9/ 2019</v>
          </cell>
          <cell r="V83" t="str">
            <v>T9/ 2019</v>
          </cell>
          <cell r="W83" t="str">
            <v>T9 /2019</v>
          </cell>
          <cell r="X83" t="str">
            <v>T10 /2019</v>
          </cell>
          <cell r="Y83" t="str">
            <v>T10/ 2019</v>
          </cell>
          <cell r="Z83">
            <v>55440.000000000007</v>
          </cell>
          <cell r="AA83">
            <v>72</v>
          </cell>
          <cell r="AB83" t="str">
            <v>T6/ 2020</v>
          </cell>
          <cell r="AE83" t="str">
            <v>T7/ 2020</v>
          </cell>
          <cell r="AF83" t="str">
            <v>T11/ 2020</v>
          </cell>
          <cell r="AH83" t="str">
            <v>Đã trình chủ trương đầu tư. UBND huyện đang xin ý kiến HĐND, dự kiến 31/3 phê Chủ trương đầu tư.
- Đang tiến hành đo đạc.</v>
          </cell>
        </row>
        <row r="84">
          <cell r="B84" t="str">
            <v>Đấu giá QSD đất Trụ sở HĐND-UBND huyện Gia Lâm, số 10 đường Ngô Xuân Quảng, TT Trâu Quỳ</v>
          </cell>
          <cell r="C84">
            <v>1</v>
          </cell>
          <cell r="D84" t="str">
            <v>Trâu Quỳ</v>
          </cell>
          <cell r="E84">
            <v>8900</v>
          </cell>
          <cell r="F84">
            <v>8900</v>
          </cell>
          <cell r="G84" t="str">
            <v>TMB</v>
          </cell>
          <cell r="H84" t="str">
            <v>KHT</v>
          </cell>
          <cell r="I84">
            <v>12</v>
          </cell>
          <cell r="J84">
            <v>106800</v>
          </cell>
          <cell r="L84">
            <v>69643.5</v>
          </cell>
          <cell r="M84">
            <v>106800</v>
          </cell>
          <cell r="N84" t="str">
            <v>11468
28/8/17</v>
          </cell>
          <cell r="O84">
            <v>72</v>
          </cell>
          <cell r="P84" t="str">
            <v>x</v>
          </cell>
          <cell r="Q84" t="str">
            <v>T6/ 2019</v>
          </cell>
          <cell r="R84" t="str">
            <v>T7/ 2019</v>
          </cell>
          <cell r="T84" t="str">
            <v>T7/ 2019</v>
          </cell>
          <cell r="U84" t="str">
            <v>T9/ 2019</v>
          </cell>
          <cell r="V84" t="str">
            <v>T9/ 2019</v>
          </cell>
          <cell r="W84" t="str">
            <v>T9 /2019</v>
          </cell>
          <cell r="X84" t="str">
            <v>T10 /2019</v>
          </cell>
          <cell r="Y84" t="str">
            <v>T10/ 2019</v>
          </cell>
          <cell r="Z84">
            <v>65606</v>
          </cell>
          <cell r="AA84">
            <v>72</v>
          </cell>
          <cell r="AB84" t="str">
            <v>T6/ 2020</v>
          </cell>
          <cell r="AE84" t="str">
            <v>T7/ 2020</v>
          </cell>
          <cell r="AF84" t="str">
            <v>T11/ 2020</v>
          </cell>
          <cell r="AH84" t="str">
            <v>Đã trình chủ trương đầu tư. UBND huyện đang xin ý kiến HĐND, dự kiến 31/3 phê Chủ trương đầu tư.
- Đang tiến hành đo đạc.</v>
          </cell>
          <cell r="AI84" t="str">
            <v>Đang nghiên cứu điều chỉnh quy hoạch cục bộ</v>
          </cell>
        </row>
        <row r="85">
          <cell r="B85" t="str">
            <v>NHÓM DỰ ÁN XÂY DỰNG HẠ TẦNG</v>
          </cell>
          <cell r="C85">
            <v>3</v>
          </cell>
          <cell r="D85" t="str">
            <v>Trâu Quỳ</v>
          </cell>
          <cell r="E85">
            <v>340665.78</v>
          </cell>
          <cell r="F85">
            <v>21594.79</v>
          </cell>
          <cell r="G85" t="str">
            <v>TMB</v>
          </cell>
          <cell r="H85" t="str">
            <v>KHT</v>
          </cell>
          <cell r="I85">
            <v>3</v>
          </cell>
          <cell r="J85">
            <v>0</v>
          </cell>
          <cell r="K85">
            <v>0</v>
          </cell>
          <cell r="L85">
            <v>0</v>
          </cell>
          <cell r="M85">
            <v>0</v>
          </cell>
          <cell r="N85" t="str">
            <v>T3/ 2019</v>
          </cell>
          <cell r="O85">
            <v>324790.40000000002</v>
          </cell>
          <cell r="P85" t="str">
            <v>100/QLĐT-QH
23//11/2018</v>
          </cell>
          <cell r="Q85" t="str">
            <v>T5/ 2019</v>
          </cell>
          <cell r="R85" t="str">
            <v>T6/ 2019</v>
          </cell>
          <cell r="S85" t="str">
            <v>-</v>
          </cell>
          <cell r="T85" t="str">
            <v>T7/ 2019</v>
          </cell>
          <cell r="U85" t="str">
            <v>T9/ 2019</v>
          </cell>
          <cell r="V85" t="str">
            <v>T9/ 2019</v>
          </cell>
          <cell r="W85" t="str">
            <v>T9 /2019</v>
          </cell>
          <cell r="X85" t="str">
            <v>T10 /2019</v>
          </cell>
          <cell r="Y85" t="str">
            <v>T10/ 2019</v>
          </cell>
          <cell r="Z85">
            <v>45276</v>
          </cell>
          <cell r="AA85">
            <v>324790.40000000002</v>
          </cell>
          <cell r="AB85" t="str">
            <v>T6/ 2020</v>
          </cell>
          <cell r="AE85" t="str">
            <v>T7/ 2020</v>
          </cell>
          <cell r="AF85" t="str">
            <v>T11/ 2020</v>
          </cell>
          <cell r="AH85" t="str">
            <v>Đã trình chủ trương đầu tư. UBND huyện đang xin ý kiến HĐND, dự kiến 31/3 phê Chủ trương đầu tư.
- Đang tiến hành đo đạc.</v>
          </cell>
        </row>
        <row r="86">
          <cell r="B86" t="str">
            <v>Đang lập CTĐT</v>
          </cell>
          <cell r="C86">
            <v>3</v>
          </cell>
          <cell r="E86">
            <v>340665.78</v>
          </cell>
          <cell r="F86">
            <v>21594.79</v>
          </cell>
          <cell r="J86">
            <v>0</v>
          </cell>
          <cell r="K86">
            <v>0</v>
          </cell>
          <cell r="L86">
            <v>0</v>
          </cell>
          <cell r="M86">
            <v>0</v>
          </cell>
          <cell r="O86">
            <v>0</v>
          </cell>
          <cell r="Z86">
            <v>72</v>
          </cell>
          <cell r="AA86">
            <v>0</v>
          </cell>
        </row>
        <row r="87">
          <cell r="B87" t="str">
            <v>Xây dựng HTKT theo quy hoạch phục vụ tái định cư khu X2 xã Đình Xuyên</v>
          </cell>
          <cell r="C87">
            <v>1</v>
          </cell>
          <cell r="D87" t="str">
            <v>Đình Xuyên - Yên Thường</v>
          </cell>
          <cell r="E87">
            <v>292020</v>
          </cell>
          <cell r="F87">
            <v>5689.09</v>
          </cell>
          <cell r="G87" t="str">
            <v>TMB</v>
          </cell>
          <cell r="H87" t="str">
            <v>HT</v>
          </cell>
          <cell r="I87">
            <v>12</v>
          </cell>
          <cell r="J87">
            <v>106800</v>
          </cell>
          <cell r="M87">
            <v>106800</v>
          </cell>
          <cell r="N87" t="str">
            <v>T6/2019</v>
          </cell>
          <cell r="O87">
            <v>72</v>
          </cell>
          <cell r="P87" t="str">
            <v>X</v>
          </cell>
          <cell r="Z87">
            <v>72</v>
          </cell>
          <cell r="AH87" t="str">
            <v>Đang nghiên cứu điều chỉnh quy hoạch cục bộ</v>
          </cell>
          <cell r="AI87" t="str">
            <v>Đang lập CTĐT, Báo cáo quy mô trước 20/4</v>
          </cell>
        </row>
        <row r="88">
          <cell r="B88" t="str">
            <v>Xây dựng HTKT theo quy hoạch khu X3 thôn Trùng Quán, xã Yên Thường</v>
          </cell>
          <cell r="C88">
            <v>1</v>
          </cell>
          <cell r="D88" t="str">
            <v>Yên Thường</v>
          </cell>
          <cell r="E88">
            <v>36430.78</v>
          </cell>
          <cell r="F88">
            <v>9473.7000000000007</v>
          </cell>
          <cell r="H88" t="str">
            <v>HT</v>
          </cell>
          <cell r="J88">
            <v>0</v>
          </cell>
          <cell r="K88">
            <v>0</v>
          </cell>
          <cell r="L88">
            <v>0</v>
          </cell>
          <cell r="M88">
            <v>0</v>
          </cell>
          <cell r="N88" t="str">
            <v>T6/2019</v>
          </cell>
          <cell r="O88">
            <v>300013.88</v>
          </cell>
          <cell r="P88" t="str">
            <v>X</v>
          </cell>
          <cell r="Z88">
            <v>300013.88</v>
          </cell>
          <cell r="AI88" t="str">
            <v>Đang lập CTĐT, Báo cáo quy mô trước 20/4</v>
          </cell>
        </row>
        <row r="89">
          <cell r="B89" t="str">
            <v>Xây dựng HTKT theo quy hoạch khu X4 thôn Trùng Quán, xã Yên Thường</v>
          </cell>
          <cell r="C89">
            <v>1</v>
          </cell>
          <cell r="D89" t="str">
            <v>Yên Thường</v>
          </cell>
          <cell r="E89">
            <v>12215</v>
          </cell>
          <cell r="F89">
            <v>6432</v>
          </cell>
          <cell r="H89" t="str">
            <v>HT</v>
          </cell>
          <cell r="J89">
            <v>0</v>
          </cell>
          <cell r="K89">
            <v>0</v>
          </cell>
          <cell r="L89">
            <v>0</v>
          </cell>
          <cell r="M89">
            <v>0</v>
          </cell>
          <cell r="N89" t="str">
            <v>T6/2019</v>
          </cell>
          <cell r="O89">
            <v>0</v>
          </cell>
          <cell r="P89" t="str">
            <v>X</v>
          </cell>
          <cell r="Z89">
            <v>0</v>
          </cell>
          <cell r="AI89" t="str">
            <v>Đang lập CTĐT, Báo cáo quy mô trước 20/4</v>
          </cell>
        </row>
        <row r="90">
          <cell r="B90" t="str">
            <v>PHẦN 2. ĐẤU GIÁ NHỎ, LẺ</v>
          </cell>
          <cell r="C90">
            <v>35</v>
          </cell>
          <cell r="D90" t="str">
            <v>Đình Xuyên - Yên Thường</v>
          </cell>
          <cell r="E90">
            <v>284551.02</v>
          </cell>
          <cell r="F90">
            <v>154094.17000000004</v>
          </cell>
          <cell r="H90" t="str">
            <v>HT</v>
          </cell>
          <cell r="J90">
            <v>1265530.44</v>
          </cell>
          <cell r="K90">
            <v>571779.03333333333</v>
          </cell>
          <cell r="L90">
            <v>671251.40666666673</v>
          </cell>
          <cell r="M90">
            <v>0</v>
          </cell>
          <cell r="N90" t="str">
            <v>T6/2019</v>
          </cell>
          <cell r="O90">
            <v>302978.40000000002</v>
          </cell>
          <cell r="P90" t="str">
            <v>X</v>
          </cell>
          <cell r="AA90">
            <v>302978.40000000002</v>
          </cell>
          <cell r="AH90" t="str">
            <v>Đang lập CTĐT, Báo cáo quy mô trước 1/4</v>
          </cell>
        </row>
        <row r="91">
          <cell r="B91" t="str">
            <v>Đã có QĐ phê duyệt dự án</v>
          </cell>
          <cell r="C91">
            <v>16</v>
          </cell>
          <cell r="D91" t="str">
            <v>Yên Thường</v>
          </cell>
          <cell r="E91">
            <v>94659.62</v>
          </cell>
          <cell r="F91">
            <v>51458.890000000007</v>
          </cell>
          <cell r="H91" t="str">
            <v>HT</v>
          </cell>
          <cell r="J91">
            <v>371360.6</v>
          </cell>
          <cell r="K91">
            <v>348860.6</v>
          </cell>
          <cell r="L91">
            <v>0</v>
          </cell>
          <cell r="M91">
            <v>0</v>
          </cell>
          <cell r="N91" t="str">
            <v>T6/2019</v>
          </cell>
          <cell r="O91">
            <v>103299</v>
          </cell>
          <cell r="P91" t="str">
            <v>X</v>
          </cell>
          <cell r="AA91">
            <v>103299</v>
          </cell>
          <cell r="AH91" t="str">
            <v>Đang lập CTĐT, Báo cáo quy mô trước 1/4</v>
          </cell>
        </row>
        <row r="92">
          <cell r="B92" t="str">
            <v>Xây dựng HTKT phục vụ đấu giá QSD đất nhỏ kẹt xã  Đông Dư (07 vị trí)</v>
          </cell>
          <cell r="C92">
            <v>1</v>
          </cell>
          <cell r="D92" t="str">
            <v>Đông Dư</v>
          </cell>
          <cell r="E92">
            <v>1980</v>
          </cell>
          <cell r="F92">
            <v>1538</v>
          </cell>
          <cell r="G92" t="str">
            <v>TMB</v>
          </cell>
          <cell r="H92" t="str">
            <v>HT</v>
          </cell>
          <cell r="I92">
            <v>12</v>
          </cell>
          <cell r="J92">
            <v>7404</v>
          </cell>
          <cell r="K92">
            <v>7404</v>
          </cell>
          <cell r="N92" t="str">
            <v>4372
20/8/15</v>
          </cell>
          <cell r="O92">
            <v>3877</v>
          </cell>
          <cell r="P92" t="str">
            <v>x</v>
          </cell>
          <cell r="Q92" t="str">
            <v>x</v>
          </cell>
          <cell r="R92" t="str">
            <v>x</v>
          </cell>
          <cell r="U92" t="str">
            <v>x</v>
          </cell>
          <cell r="V92" t="str">
            <v>x</v>
          </cell>
          <cell r="Y92" t="str">
            <v>x</v>
          </cell>
          <cell r="AA92">
            <v>3877</v>
          </cell>
          <cell r="AD92" t="str">
            <v>x</v>
          </cell>
          <cell r="AE92" t="str">
            <v>x</v>
          </cell>
          <cell r="AF92" t="str">
            <v>x</v>
          </cell>
          <cell r="AG92" t="str">
            <v>T1/
2019</v>
          </cell>
          <cell r="AH92" t="str">
            <v>x</v>
          </cell>
          <cell r="AI92" t="str">
            <v>Có 01 ô đất đang thi công HTKT</v>
          </cell>
        </row>
        <row r="93">
          <cell r="B93" t="str">
            <v>Xây dựng HTKT phục vụ đấu giá QSD đất nhỏ kẹt xã Đông Dư, huyện Gia Lâm (03 vị trí)</v>
          </cell>
          <cell r="C93">
            <v>1</v>
          </cell>
          <cell r="D93" t="str">
            <v>Đông Dư</v>
          </cell>
          <cell r="E93">
            <v>3110</v>
          </cell>
          <cell r="F93">
            <v>2554</v>
          </cell>
          <cell r="G93" t="str">
            <v>TMB</v>
          </cell>
          <cell r="H93" t="str">
            <v>HT</v>
          </cell>
          <cell r="I93">
            <v>12</v>
          </cell>
          <cell r="J93">
            <v>8952</v>
          </cell>
          <cell r="K93">
            <v>8952</v>
          </cell>
          <cell r="L93">
            <v>630211.40666666673</v>
          </cell>
          <cell r="M93">
            <v>0</v>
          </cell>
          <cell r="N93" t="str">
            <v>1336
03/4/15</v>
          </cell>
          <cell r="O93">
            <v>2459</v>
          </cell>
          <cell r="P93" t="str">
            <v>x</v>
          </cell>
          <cell r="Q93" t="str">
            <v>x</v>
          </cell>
          <cell r="R93" t="str">
            <v>x</v>
          </cell>
          <cell r="U93" t="str">
            <v>x</v>
          </cell>
          <cell r="V93" t="str">
            <v>x</v>
          </cell>
          <cell r="Y93" t="str">
            <v>x</v>
          </cell>
          <cell r="Z93">
            <v>278201.88</v>
          </cell>
          <cell r="AA93">
            <v>2459</v>
          </cell>
          <cell r="AD93" t="str">
            <v>x</v>
          </cell>
          <cell r="AE93" t="str">
            <v>x</v>
          </cell>
          <cell r="AF93" t="str">
            <v>x</v>
          </cell>
          <cell r="AG93" t="str">
            <v>T3/
2019</v>
          </cell>
          <cell r="AH93" t="str">
            <v>x</v>
          </cell>
          <cell r="AI93" t="str">
            <v>Có 01 ô đất X2 đang thi công HTKT</v>
          </cell>
        </row>
        <row r="94">
          <cell r="B94" t="str">
            <v>Xây dựng HTKT phục vụ đấu giá quyền sử dụng đất nhỏ, kẹt thôn 4, xã Đông Dư</v>
          </cell>
          <cell r="C94">
            <v>1</v>
          </cell>
          <cell r="D94" t="str">
            <v>Đông Dư</v>
          </cell>
          <cell r="E94">
            <v>5800</v>
          </cell>
          <cell r="F94">
            <v>1959</v>
          </cell>
          <cell r="G94" t="str">
            <v>TMB</v>
          </cell>
          <cell r="H94" t="str">
            <v>HT</v>
          </cell>
          <cell r="I94">
            <v>12</v>
          </cell>
          <cell r="J94">
            <v>23508</v>
          </cell>
          <cell r="K94">
            <v>23508</v>
          </cell>
          <cell r="L94">
            <v>0</v>
          </cell>
          <cell r="M94">
            <v>0</v>
          </cell>
          <cell r="N94" t="str">
            <v>5679
30/06/16</v>
          </cell>
          <cell r="O94">
            <v>7015</v>
          </cell>
          <cell r="P94" t="str">
            <v>x</v>
          </cell>
          <cell r="Q94" t="str">
            <v>x</v>
          </cell>
          <cell r="R94" t="str">
            <v>x</v>
          </cell>
          <cell r="U94" t="str">
            <v>x</v>
          </cell>
          <cell r="V94" t="str">
            <v>x</v>
          </cell>
          <cell r="Y94" t="str">
            <v>x</v>
          </cell>
          <cell r="Z94">
            <v>103299</v>
          </cell>
          <cell r="AA94">
            <v>7015</v>
          </cell>
          <cell r="AD94" t="str">
            <v>x</v>
          </cell>
          <cell r="AE94" t="str">
            <v>x</v>
          </cell>
          <cell r="AF94" t="str">
            <v>x</v>
          </cell>
          <cell r="AG94" t="str">
            <v>T3/
2019</v>
          </cell>
          <cell r="AH94" t="str">
            <v>x</v>
          </cell>
        </row>
        <row r="95">
          <cell r="B95" t="str">
            <v>Cải tạo sửa chữa hạ tầng kỹ thuật khu tái định cư thôn Phù Dực, xã Phù Đổng  phục vụ đấu giá quyền sử dụng đất.</v>
          </cell>
          <cell r="C95">
            <v>1</v>
          </cell>
          <cell r="D95" t="str">
            <v>Phù Đổng</v>
          </cell>
          <cell r="E95">
            <v>12800</v>
          </cell>
          <cell r="F95">
            <v>4201</v>
          </cell>
          <cell r="G95" t="str">
            <v>TMB</v>
          </cell>
          <cell r="H95" t="str">
            <v>HT</v>
          </cell>
          <cell r="I95">
            <v>10</v>
          </cell>
          <cell r="J95">
            <v>4000</v>
          </cell>
          <cell r="K95">
            <v>4000</v>
          </cell>
          <cell r="N95" t="str">
            <v xml:space="preserve">193 08/10/08 </v>
          </cell>
          <cell r="O95">
            <v>2516</v>
          </cell>
          <cell r="P95" t="str">
            <v>x</v>
          </cell>
          <cell r="Q95" t="str">
            <v>x</v>
          </cell>
          <cell r="R95" t="str">
            <v>x</v>
          </cell>
          <cell r="U95" t="str">
            <v>x</v>
          </cell>
          <cell r="V95" t="str">
            <v>x</v>
          </cell>
          <cell r="Y95" t="str">
            <v>x</v>
          </cell>
          <cell r="Z95">
            <v>3877</v>
          </cell>
          <cell r="AA95">
            <v>2516</v>
          </cell>
          <cell r="AC95" t="str">
            <v>x</v>
          </cell>
          <cell r="AD95" t="str">
            <v>x</v>
          </cell>
          <cell r="AE95" t="str">
            <v>x</v>
          </cell>
          <cell r="AF95" t="str">
            <v>x</v>
          </cell>
          <cell r="AG95" t="str">
            <v>T5/
2019</v>
          </cell>
          <cell r="AH95" t="str">
            <v>x</v>
          </cell>
        </row>
        <row r="96">
          <cell r="B96" t="str">
            <v xml:space="preserve">Xây dựng HTKT phục vụ đấu giá đất nhỏ, kẹt xã Phù Đổng, huyện Gia Lâm </v>
          </cell>
          <cell r="C96">
            <v>1</v>
          </cell>
          <cell r="D96" t="str">
            <v>Phù Đổng</v>
          </cell>
          <cell r="E96">
            <v>10560</v>
          </cell>
          <cell r="F96">
            <v>1993</v>
          </cell>
          <cell r="G96" t="str">
            <v>TMB</v>
          </cell>
          <cell r="H96" t="str">
            <v>HT</v>
          </cell>
          <cell r="I96">
            <v>8</v>
          </cell>
          <cell r="J96">
            <v>15944</v>
          </cell>
          <cell r="K96">
            <v>15944</v>
          </cell>
          <cell r="N96" t="str">
            <v>2548 12/11/13</v>
          </cell>
          <cell r="O96">
            <v>11928</v>
          </cell>
          <cell r="P96" t="str">
            <v>x</v>
          </cell>
          <cell r="Q96" t="str">
            <v>x</v>
          </cell>
          <cell r="R96" t="str">
            <v>x</v>
          </cell>
          <cell r="U96" t="str">
            <v>x</v>
          </cell>
          <cell r="V96" t="str">
            <v>x</v>
          </cell>
          <cell r="Y96" t="str">
            <v>x</v>
          </cell>
          <cell r="Z96">
            <v>2459</v>
          </cell>
          <cell r="AA96">
            <v>11928</v>
          </cell>
          <cell r="AC96" t="str">
            <v>x</v>
          </cell>
          <cell r="AD96" t="str">
            <v>x</v>
          </cell>
          <cell r="AE96" t="str">
            <v>x</v>
          </cell>
          <cell r="AF96" t="str">
            <v>T8/19</v>
          </cell>
          <cell r="AG96" t="str">
            <v>T5/
2019</v>
          </cell>
          <cell r="AH96" t="str">
            <v>X</v>
          </cell>
          <cell r="AI96" t="str">
            <v xml:space="preserve">Đang điều chỉnh ranh giới, TMB </v>
          </cell>
        </row>
        <row r="97">
          <cell r="B97" t="str">
            <v>Xây dựng hạ tầng kỹ thuật phục vụ đấu giá quyền sử dụng đất nhỏ kẹt xã Kim Lan (15 vị trí)</v>
          </cell>
          <cell r="C97">
            <v>1</v>
          </cell>
          <cell r="D97" t="str">
            <v>Kim Lan</v>
          </cell>
          <cell r="E97">
            <v>9023</v>
          </cell>
          <cell r="F97">
            <v>6778</v>
          </cell>
          <cell r="G97" t="str">
            <v>TMB</v>
          </cell>
          <cell r="H97" t="str">
            <v>HT</v>
          </cell>
          <cell r="I97">
            <v>6</v>
          </cell>
          <cell r="J97">
            <v>13404</v>
          </cell>
          <cell r="K97">
            <v>13404</v>
          </cell>
          <cell r="N97" t="str">
            <v>3118
26/6/15</v>
          </cell>
          <cell r="O97">
            <v>11444</v>
          </cell>
          <cell r="P97" t="str">
            <v>x</v>
          </cell>
          <cell r="Q97" t="str">
            <v>x</v>
          </cell>
          <cell r="R97" t="str">
            <v>x</v>
          </cell>
          <cell r="U97" t="str">
            <v>x</v>
          </cell>
          <cell r="V97" t="str">
            <v>x</v>
          </cell>
          <cell r="Y97" t="str">
            <v>x</v>
          </cell>
          <cell r="Z97">
            <v>7015</v>
          </cell>
          <cell r="AA97">
            <v>11444</v>
          </cell>
          <cell r="AC97" t="str">
            <v>x</v>
          </cell>
          <cell r="AD97" t="str">
            <v>x</v>
          </cell>
          <cell r="AE97" t="str">
            <v>x</v>
          </cell>
          <cell r="AF97" t="str">
            <v>x</v>
          </cell>
          <cell r="AG97" t="str">
            <v>T1/
2019</v>
          </cell>
          <cell r="AH97" t="str">
            <v>x</v>
          </cell>
          <cell r="AI97" t="str">
            <v>Điều chỉnh ranh giới, TMB khu X14</v>
          </cell>
        </row>
        <row r="98">
          <cell r="B98" t="str">
            <v xml:space="preserve">Xây dựng hạ tầng kỹ thuật phục vụ đấu giá quyền sử dụng đất nhỏ, kẹt xã Lệ Chi, huyện Gia Lâm </v>
          </cell>
          <cell r="C98">
            <v>1</v>
          </cell>
          <cell r="D98" t="str">
            <v>Lệ Chi</v>
          </cell>
          <cell r="E98">
            <v>9740</v>
          </cell>
          <cell r="F98">
            <v>5609</v>
          </cell>
          <cell r="G98" t="str">
            <v>TMB</v>
          </cell>
          <cell r="H98" t="str">
            <v>HT</v>
          </cell>
          <cell r="I98">
            <v>6</v>
          </cell>
          <cell r="J98">
            <v>11634</v>
          </cell>
          <cell r="K98">
            <v>11634</v>
          </cell>
          <cell r="N98" t="str">
            <v>3365
 8/12/15</v>
          </cell>
          <cell r="O98">
            <v>7368</v>
          </cell>
          <cell r="P98" t="str">
            <v>x</v>
          </cell>
          <cell r="Q98" t="str">
            <v>x</v>
          </cell>
          <cell r="R98" t="str">
            <v>x</v>
          </cell>
          <cell r="U98" t="str">
            <v>x</v>
          </cell>
          <cell r="V98" t="str">
            <v>x</v>
          </cell>
          <cell r="Y98" t="str">
            <v>x</v>
          </cell>
          <cell r="Z98">
            <v>2516</v>
          </cell>
          <cell r="AA98">
            <v>7368</v>
          </cell>
          <cell r="AC98" t="str">
            <v>x</v>
          </cell>
          <cell r="AD98" t="str">
            <v>x</v>
          </cell>
          <cell r="AE98" t="str">
            <v>x</v>
          </cell>
          <cell r="AF98" t="str">
            <v>x</v>
          </cell>
          <cell r="AG98" t="str">
            <v>T1,T3/
2019</v>
          </cell>
          <cell r="AH98" t="str">
            <v>x</v>
          </cell>
          <cell r="AI98" t="str">
            <v>Chưa hoàn thành HTKT khu X1</v>
          </cell>
        </row>
        <row r="99">
          <cell r="B99" t="str">
            <v>XD HTKT phục vụ đấu giá QSD đất nhỏ, kẹt xã Yên Thường (X7)</v>
          </cell>
          <cell r="C99">
            <v>1</v>
          </cell>
          <cell r="D99" t="str">
            <v>Yên Thường</v>
          </cell>
          <cell r="E99">
            <v>2776</v>
          </cell>
          <cell r="F99">
            <v>1565</v>
          </cell>
          <cell r="G99" t="str">
            <v>TMB</v>
          </cell>
          <cell r="H99" t="str">
            <v>HT</v>
          </cell>
          <cell r="I99">
            <v>12</v>
          </cell>
          <cell r="J99">
            <v>18780</v>
          </cell>
          <cell r="K99">
            <v>18780</v>
          </cell>
          <cell r="N99" t="str">
            <v>4155
04/8/15</v>
          </cell>
          <cell r="O99">
            <v>8946</v>
          </cell>
          <cell r="P99" t="str">
            <v>x</v>
          </cell>
          <cell r="Q99" t="str">
            <v>x</v>
          </cell>
          <cell r="R99" t="str">
            <v>x</v>
          </cell>
          <cell r="U99" t="str">
            <v>x</v>
          </cell>
          <cell r="V99" t="str">
            <v>x</v>
          </cell>
          <cell r="Y99" t="str">
            <v>x</v>
          </cell>
          <cell r="Z99">
            <v>11928</v>
          </cell>
          <cell r="AA99">
            <v>8946</v>
          </cell>
          <cell r="AC99" t="str">
            <v>x</v>
          </cell>
          <cell r="AD99" t="str">
            <v>x</v>
          </cell>
          <cell r="AE99" t="str">
            <v>x</v>
          </cell>
          <cell r="AF99" t="str">
            <v>x</v>
          </cell>
          <cell r="AG99" t="str">
            <v>T9/
2019</v>
          </cell>
          <cell r="AH99" t="str">
            <v>x</v>
          </cell>
          <cell r="AI99" t="str">
            <v>Đang bổ sung điều chỉnh ranh giới, TMB. Chưa tổ chức thi công</v>
          </cell>
        </row>
        <row r="100">
          <cell r="B100" t="str">
            <v>Xây dựng HTKT phục vụ đấu giá quyền sử dụng đất nhỏ, kẹt thôn vàng, xã Cổ Bi, huyện Gia Lâm</v>
          </cell>
          <cell r="C100">
            <v>1</v>
          </cell>
          <cell r="D100" t="str">
            <v>Cổ Bi</v>
          </cell>
          <cell r="E100">
            <v>4200</v>
          </cell>
          <cell r="F100">
            <v>2100</v>
          </cell>
          <cell r="G100" t="str">
            <v>TMB</v>
          </cell>
          <cell r="H100" t="str">
            <v>HT</v>
          </cell>
          <cell r="I100">
            <v>12</v>
          </cell>
          <cell r="J100">
            <v>25200</v>
          </cell>
          <cell r="K100">
            <v>25200</v>
          </cell>
          <cell r="N100" t="str">
            <v>7126 30/8/16</v>
          </cell>
          <cell r="O100">
            <v>10173</v>
          </cell>
          <cell r="P100" t="str">
            <v>x</v>
          </cell>
          <cell r="Q100" t="str">
            <v>x</v>
          </cell>
          <cell r="R100" t="str">
            <v>x</v>
          </cell>
          <cell r="U100" t="str">
            <v>x</v>
          </cell>
          <cell r="V100" t="str">
            <v>x</v>
          </cell>
          <cell r="Y100" t="str">
            <v>x</v>
          </cell>
          <cell r="Z100">
            <v>11444</v>
          </cell>
          <cell r="AA100">
            <v>10173</v>
          </cell>
          <cell r="AC100" t="str">
            <v>x</v>
          </cell>
          <cell r="AD100" t="str">
            <v>x</v>
          </cell>
          <cell r="AE100" t="str">
            <v>x</v>
          </cell>
          <cell r="AF100" t="str">
            <v>x</v>
          </cell>
          <cell r="AG100" t="str">
            <v>T9/
2019</v>
          </cell>
          <cell r="AH100" t="str">
            <v>x</v>
          </cell>
          <cell r="AI100" t="str">
            <v>Đang thực hiện GPMB</v>
          </cell>
        </row>
        <row r="101">
          <cell r="B101" t="str">
            <v>Xây dựng HTKT phục vụ đấu giá QSD đất nhỏ kẹt thôn Vàng, khu Hồ Voi xã Cổ Bi, huyện Gia Lâm.</v>
          </cell>
          <cell r="C101">
            <v>1</v>
          </cell>
          <cell r="D101" t="str">
            <v>Cổ Bi</v>
          </cell>
          <cell r="E101">
            <v>3215.42</v>
          </cell>
          <cell r="F101">
            <v>2553.89</v>
          </cell>
          <cell r="G101" t="str">
            <v>TMB</v>
          </cell>
          <cell r="H101" t="str">
            <v>HT</v>
          </cell>
          <cell r="I101">
            <v>12</v>
          </cell>
          <cell r="J101">
            <v>2234.3999999999996</v>
          </cell>
          <cell r="K101">
            <v>2234.3999999999996</v>
          </cell>
          <cell r="N101" t="str">
            <v>4861; 14/4/17</v>
          </cell>
          <cell r="O101">
            <v>1014</v>
          </cell>
          <cell r="P101" t="str">
            <v>x</v>
          </cell>
          <cell r="Q101" t="str">
            <v>x</v>
          </cell>
          <cell r="R101" t="str">
            <v>x</v>
          </cell>
          <cell r="U101" t="str">
            <v>x</v>
          </cell>
          <cell r="V101" t="str">
            <v>x</v>
          </cell>
          <cell r="Y101" t="str">
            <v>x</v>
          </cell>
          <cell r="Z101">
            <v>7368</v>
          </cell>
          <cell r="AA101">
            <v>1014</v>
          </cell>
          <cell r="AC101" t="str">
            <v>x</v>
          </cell>
          <cell r="AD101" t="str">
            <v>x</v>
          </cell>
          <cell r="AE101" t="str">
            <v>x</v>
          </cell>
          <cell r="AF101" t="str">
            <v>x</v>
          </cell>
          <cell r="AG101" t="str">
            <v>T1,T3/
2019</v>
          </cell>
          <cell r="AH101" t="str">
            <v>x</v>
          </cell>
          <cell r="AI101" t="str">
            <v>Đang ktra ranh giới và điều chỉnh TMB X3 Hồ Voi</v>
          </cell>
        </row>
        <row r="102">
          <cell r="B102" t="str">
            <v>Xây dựng HTKT phục vụ đấu giá quyền sử dụng đất nhỏ, kẹt xã Văn Đức</v>
          </cell>
          <cell r="C102">
            <v>1</v>
          </cell>
          <cell r="D102" t="str">
            <v>Văn Đức</v>
          </cell>
          <cell r="E102">
            <v>13074</v>
          </cell>
          <cell r="F102">
            <v>6537</v>
          </cell>
          <cell r="G102" t="str">
            <v>TMB</v>
          </cell>
          <cell r="H102" t="str">
            <v>HT</v>
          </cell>
          <cell r="I102">
            <v>6</v>
          </cell>
          <cell r="J102">
            <v>39222</v>
          </cell>
          <cell r="K102">
            <v>39222</v>
          </cell>
          <cell r="N102" t="str">
            <v>6788
18/8/16</v>
          </cell>
          <cell r="O102">
            <v>14949</v>
          </cell>
          <cell r="P102" t="str">
            <v>x</v>
          </cell>
          <cell r="Q102" t="str">
            <v>x</v>
          </cell>
          <cell r="R102" t="str">
            <v>x</v>
          </cell>
          <cell r="U102" t="str">
            <v>x</v>
          </cell>
          <cell r="V102" t="str">
            <v>x</v>
          </cell>
          <cell r="Y102" t="str">
            <v>x</v>
          </cell>
          <cell r="Z102">
            <v>8946</v>
          </cell>
          <cell r="AA102">
            <v>14949</v>
          </cell>
          <cell r="AC102" t="str">
            <v>x</v>
          </cell>
          <cell r="AD102" t="str">
            <v>x</v>
          </cell>
          <cell r="AE102" t="str">
            <v>x</v>
          </cell>
          <cell r="AF102" t="str">
            <v>x</v>
          </cell>
          <cell r="AG102" t="str">
            <v>T1, T5/19</v>
          </cell>
          <cell r="AH102" t="str">
            <v>x</v>
          </cell>
          <cell r="AI102" t="str">
            <v>Đang trình giao đất X5 X8 tại sở TN</v>
          </cell>
        </row>
        <row r="103">
          <cell r="B103" t="str">
            <v>Xây dựng HTKT phục vụ đấu giá quyền sử dụng đất nhỏ, kẹt tổ dân phố Kiên Thành thị trấn Trâu Quỳ, huyện Gia Lâm</v>
          </cell>
          <cell r="C103">
            <v>1</v>
          </cell>
          <cell r="D103" t="str">
            <v>TT Trâu Quỳ</v>
          </cell>
          <cell r="E103">
            <v>6227</v>
          </cell>
          <cell r="F103">
            <v>4257.8</v>
          </cell>
          <cell r="G103" t="str">
            <v>TMB</v>
          </cell>
          <cell r="H103" t="str">
            <v>HT</v>
          </cell>
          <cell r="I103">
            <v>14</v>
          </cell>
          <cell r="J103">
            <v>59609.200000000004</v>
          </cell>
          <cell r="K103">
            <v>59609.200000000004</v>
          </cell>
          <cell r="N103" t="str">
            <v>8218
23/6/17</v>
          </cell>
          <cell r="O103">
            <v>7920</v>
          </cell>
          <cell r="P103" t="str">
            <v>x</v>
          </cell>
          <cell r="Q103" t="str">
            <v>x</v>
          </cell>
          <cell r="R103" t="str">
            <v>x</v>
          </cell>
          <cell r="U103" t="str">
            <v>x</v>
          </cell>
          <cell r="V103" t="str">
            <v>x</v>
          </cell>
          <cell r="Y103" t="str">
            <v>x</v>
          </cell>
          <cell r="Z103">
            <v>10173</v>
          </cell>
          <cell r="AA103">
            <v>7920</v>
          </cell>
          <cell r="AC103" t="str">
            <v>x</v>
          </cell>
          <cell r="AD103" t="str">
            <v>x</v>
          </cell>
          <cell r="AE103" t="str">
            <v>x</v>
          </cell>
          <cell r="AF103" t="str">
            <v>x</v>
          </cell>
          <cell r="AG103" t="str">
            <v>T5/
2019</v>
          </cell>
          <cell r="AH103" t="str">
            <v>x</v>
          </cell>
          <cell r="AI103" t="str">
            <v>Đang xin cắm mốc giao đất</v>
          </cell>
        </row>
        <row r="104">
          <cell r="B104" t="str">
            <v>Tạo mặt bằng phục vụ đấu giá quyền sử dụng đất TT Trâu Qùy thị trấn Trâu Quỳ, huyện Gia Lâm (mương Kiên Thành)</v>
          </cell>
          <cell r="C104">
            <v>1</v>
          </cell>
          <cell r="D104" t="str">
            <v>TT Trâu Quỳ</v>
          </cell>
          <cell r="E104">
            <v>8070</v>
          </cell>
          <cell r="F104">
            <v>5729</v>
          </cell>
          <cell r="G104" t="str">
            <v>TMB</v>
          </cell>
          <cell r="H104" t="str">
            <v>KHT</v>
          </cell>
          <cell r="I104">
            <v>14</v>
          </cell>
          <cell r="J104">
            <v>80206</v>
          </cell>
          <cell r="K104">
            <v>80206</v>
          </cell>
          <cell r="N104" t="str">
            <v>3905
04/4/17</v>
          </cell>
          <cell r="O104">
            <v>13690</v>
          </cell>
          <cell r="P104" t="str">
            <v>x</v>
          </cell>
          <cell r="Q104" t="str">
            <v>x</v>
          </cell>
          <cell r="R104" t="str">
            <v>x</v>
          </cell>
          <cell r="U104" t="str">
            <v>x</v>
          </cell>
          <cell r="V104" t="str">
            <v>x</v>
          </cell>
          <cell r="Y104" t="str">
            <v>x</v>
          </cell>
          <cell r="Z104">
            <v>1014</v>
          </cell>
          <cell r="AA104">
            <v>13690</v>
          </cell>
          <cell r="AC104" t="str">
            <v>x</v>
          </cell>
          <cell r="AD104" t="str">
            <v>x</v>
          </cell>
          <cell r="AE104" t="str">
            <v>x</v>
          </cell>
          <cell r="AF104" t="str">
            <v>x</v>
          </cell>
          <cell r="AG104" t="str">
            <v>T5/
2019</v>
          </cell>
          <cell r="AH104" t="str">
            <v>x</v>
          </cell>
          <cell r="AI104" t="str">
            <v>Đang xin cắm mốc giao đất</v>
          </cell>
        </row>
        <row r="105">
          <cell r="B105" t="str">
            <v>Đấu giá 07 ô đất xen kẹt khu TĐC Trâu Quỳ</v>
          </cell>
          <cell r="C105">
            <v>1</v>
          </cell>
          <cell r="D105" t="str">
            <v>TT Trâu Quỳ</v>
          </cell>
          <cell r="E105">
            <v>778.9</v>
          </cell>
          <cell r="F105">
            <v>778.9</v>
          </cell>
          <cell r="G105" t="str">
            <v>TMB</v>
          </cell>
          <cell r="H105" t="str">
            <v>KHT</v>
          </cell>
          <cell r="I105">
            <v>15</v>
          </cell>
          <cell r="J105">
            <v>11683.5</v>
          </cell>
          <cell r="K105">
            <v>11683.5</v>
          </cell>
          <cell r="N105" t="str">
            <v>6788
18/8/16</v>
          </cell>
          <cell r="O105">
            <v>14949</v>
          </cell>
          <cell r="P105" t="str">
            <v>x</v>
          </cell>
          <cell r="Q105" t="str">
            <v>x</v>
          </cell>
          <cell r="R105" t="str">
            <v>x</v>
          </cell>
          <cell r="U105" t="str">
            <v>x</v>
          </cell>
          <cell r="V105" t="str">
            <v>x</v>
          </cell>
          <cell r="Y105" t="str">
            <v>x</v>
          </cell>
          <cell r="Z105">
            <v>14949</v>
          </cell>
          <cell r="AA105">
            <v>0</v>
          </cell>
          <cell r="AC105" t="str">
            <v>x</v>
          </cell>
          <cell r="AD105" t="str">
            <v>x</v>
          </cell>
          <cell r="AE105" t="str">
            <v>x</v>
          </cell>
          <cell r="AF105" t="str">
            <v>x</v>
          </cell>
          <cell r="AG105" t="str">
            <v>T5/
2019</v>
          </cell>
          <cell r="AH105" t="str">
            <v>x</v>
          </cell>
        </row>
        <row r="106">
          <cell r="B106" t="str">
            <v>Đấu giá 03 ô đất xen kẹt khu TĐC X7 Đông Dư</v>
          </cell>
          <cell r="C106">
            <v>1</v>
          </cell>
          <cell r="D106" t="str">
            <v>Đông Dư</v>
          </cell>
          <cell r="E106">
            <v>305.3</v>
          </cell>
          <cell r="F106">
            <v>305.3</v>
          </cell>
          <cell r="G106" t="str">
            <v>TMB</v>
          </cell>
          <cell r="H106" t="str">
            <v>KHT</v>
          </cell>
          <cell r="I106">
            <v>15</v>
          </cell>
          <cell r="J106">
            <v>4579.5</v>
          </cell>
          <cell r="K106">
            <v>4579.5</v>
          </cell>
          <cell r="N106" t="str">
            <v>8218
23/6/17</v>
          </cell>
          <cell r="O106">
            <v>7920</v>
          </cell>
          <cell r="P106" t="str">
            <v>x</v>
          </cell>
          <cell r="Q106" t="str">
            <v>x</v>
          </cell>
          <cell r="R106" t="str">
            <v>x</v>
          </cell>
          <cell r="U106" t="str">
            <v>x</v>
          </cell>
          <cell r="V106" t="str">
            <v>x</v>
          </cell>
          <cell r="Y106" t="str">
            <v>x</v>
          </cell>
          <cell r="Z106">
            <v>7920</v>
          </cell>
          <cell r="AA106">
            <v>0</v>
          </cell>
          <cell r="AC106" t="str">
            <v>x</v>
          </cell>
          <cell r="AD106" t="str">
            <v>x</v>
          </cell>
          <cell r="AE106" t="str">
            <v>x</v>
          </cell>
          <cell r="AF106" t="str">
            <v>x</v>
          </cell>
          <cell r="AG106" t="str">
            <v>T5/
2019</v>
          </cell>
          <cell r="AH106" t="str">
            <v>x</v>
          </cell>
          <cell r="AI106" t="str">
            <v>Dừng đấu giá, phục vụ TĐC</v>
          </cell>
        </row>
        <row r="107">
          <cell r="B107" t="str">
            <v>Đấu giá các ô đất tái định cư còn lại tại Khu TĐC dự án Dốc Hội - ĐH NN1</v>
          </cell>
          <cell r="C107">
            <v>1</v>
          </cell>
          <cell r="D107" t="str">
            <v>TT Trâu Quỳ</v>
          </cell>
          <cell r="E107">
            <v>3000</v>
          </cell>
          <cell r="F107">
            <v>3000</v>
          </cell>
          <cell r="G107" t="str">
            <v>TMB</v>
          </cell>
          <cell r="H107" t="str">
            <v>KHT</v>
          </cell>
          <cell r="I107">
            <v>15</v>
          </cell>
          <cell r="J107">
            <v>45000</v>
          </cell>
          <cell r="K107">
            <v>22500</v>
          </cell>
          <cell r="N107" t="str">
            <v>3905
04/4/17</v>
          </cell>
          <cell r="O107">
            <v>13690</v>
          </cell>
          <cell r="P107" t="str">
            <v>x</v>
          </cell>
          <cell r="Q107" t="str">
            <v>x</v>
          </cell>
          <cell r="R107" t="str">
            <v>x</v>
          </cell>
          <cell r="U107" t="str">
            <v>x</v>
          </cell>
          <cell r="V107" t="str">
            <v>x</v>
          </cell>
          <cell r="Y107" t="str">
            <v>x</v>
          </cell>
          <cell r="Z107">
            <v>13690</v>
          </cell>
          <cell r="AA107">
            <v>0</v>
          </cell>
          <cell r="AC107" t="str">
            <v>x</v>
          </cell>
          <cell r="AD107" t="str">
            <v>x</v>
          </cell>
          <cell r="AE107" t="str">
            <v>x</v>
          </cell>
          <cell r="AF107" t="str">
            <v>x</v>
          </cell>
          <cell r="AG107" t="str">
            <v>T5/
2019</v>
          </cell>
          <cell r="AH107" t="str">
            <v>x</v>
          </cell>
          <cell r="AI107" t="str">
            <v>Đang kiểm tra, rà soát quỹ đất sau khi hoàn thành TĐC</v>
          </cell>
        </row>
        <row r="108">
          <cell r="B108" t="str">
            <v>Đang lập, trình thẩm định dự án đầu tư</v>
          </cell>
          <cell r="C108">
            <v>0</v>
          </cell>
          <cell r="D108" t="str">
            <v>TT Trâu Quỳ</v>
          </cell>
          <cell r="E108">
            <v>0</v>
          </cell>
          <cell r="F108">
            <v>0</v>
          </cell>
          <cell r="G108" t="str">
            <v>TMB</v>
          </cell>
          <cell r="H108" t="str">
            <v>KHT</v>
          </cell>
          <cell r="I108">
            <v>15</v>
          </cell>
          <cell r="J108">
            <v>0</v>
          </cell>
          <cell r="K108">
            <v>0</v>
          </cell>
          <cell r="L108">
            <v>0</v>
          </cell>
          <cell r="M108">
            <v>0</v>
          </cell>
          <cell r="O108">
            <v>0</v>
          </cell>
          <cell r="P108" t="str">
            <v>x</v>
          </cell>
          <cell r="Q108" t="str">
            <v>x</v>
          </cell>
          <cell r="R108" t="str">
            <v>x</v>
          </cell>
          <cell r="U108" t="str">
            <v>x</v>
          </cell>
          <cell r="V108" t="str">
            <v>x</v>
          </cell>
          <cell r="Y108" t="str">
            <v>x</v>
          </cell>
          <cell r="Z108">
            <v>0</v>
          </cell>
          <cell r="AA108">
            <v>0</v>
          </cell>
          <cell r="AC108" t="str">
            <v>x</v>
          </cell>
          <cell r="AD108" t="str">
            <v>x</v>
          </cell>
          <cell r="AE108" t="str">
            <v>x</v>
          </cell>
          <cell r="AF108" t="str">
            <v>T5/19</v>
          </cell>
          <cell r="AG108" t="str">
            <v>x</v>
          </cell>
        </row>
        <row r="109">
          <cell r="B109" t="str">
            <v>Đang lập, trình thẩm định quy hoạch TMB</v>
          </cell>
          <cell r="C109">
            <v>2</v>
          </cell>
          <cell r="D109" t="str">
            <v>Đông Dư</v>
          </cell>
          <cell r="E109">
            <v>29200</v>
          </cell>
          <cell r="F109">
            <v>12550</v>
          </cell>
          <cell r="G109" t="str">
            <v>TMB</v>
          </cell>
          <cell r="H109" t="str">
            <v>KHT</v>
          </cell>
          <cell r="I109">
            <v>15</v>
          </cell>
          <cell r="J109">
            <v>83500</v>
          </cell>
          <cell r="K109">
            <v>41750</v>
          </cell>
          <cell r="L109">
            <v>41750</v>
          </cell>
          <cell r="M109">
            <v>0</v>
          </cell>
          <cell r="O109">
            <v>26204</v>
          </cell>
          <cell r="P109" t="str">
            <v>x</v>
          </cell>
          <cell r="Q109" t="str">
            <v>x</v>
          </cell>
          <cell r="R109" t="str">
            <v>x</v>
          </cell>
          <cell r="U109" t="str">
            <v>x</v>
          </cell>
          <cell r="V109" t="str">
            <v>x</v>
          </cell>
          <cell r="Y109" t="str">
            <v>x</v>
          </cell>
          <cell r="Z109">
            <v>0</v>
          </cell>
          <cell r="AA109">
            <v>26204</v>
          </cell>
          <cell r="AC109" t="str">
            <v>x</v>
          </cell>
          <cell r="AD109" t="str">
            <v>x</v>
          </cell>
          <cell r="AE109" t="str">
            <v>x</v>
          </cell>
          <cell r="AF109" t="str">
            <v>T5/19</v>
          </cell>
          <cell r="AG109" t="str">
            <v>x</v>
          </cell>
          <cell r="AH109" t="str">
            <v>Dừng đấu giá, phục vụ TĐC</v>
          </cell>
        </row>
        <row r="110">
          <cell r="B110" t="str">
            <v>Xây dựng HTKT phục vụ đấu giá QSD đất nhỏ kẹt xã Phù Đổng</v>
          </cell>
          <cell r="C110">
            <v>1</v>
          </cell>
          <cell r="D110" t="str">
            <v>Phù Đổng</v>
          </cell>
          <cell r="E110">
            <v>8200</v>
          </cell>
          <cell r="F110">
            <v>2050</v>
          </cell>
          <cell r="G110" t="str">
            <v>TMB</v>
          </cell>
          <cell r="H110" t="str">
            <v>HT</v>
          </cell>
          <cell r="I110">
            <v>10</v>
          </cell>
          <cell r="J110">
            <v>20500</v>
          </cell>
          <cell r="K110">
            <v>10250</v>
          </cell>
          <cell r="L110">
            <v>10250</v>
          </cell>
          <cell r="N110" t="str">
            <v>6787
18/8/16</v>
          </cell>
          <cell r="O110">
            <v>11213</v>
          </cell>
          <cell r="P110" t="str">
            <v>x</v>
          </cell>
          <cell r="Q110" t="str">
            <v>x</v>
          </cell>
          <cell r="R110" t="str">
            <v>x</v>
          </cell>
          <cell r="U110" t="str">
            <v>x</v>
          </cell>
          <cell r="V110" t="str">
            <v>x</v>
          </cell>
          <cell r="W110" t="str">
            <v>T4/ 2019</v>
          </cell>
          <cell r="X110" t="str">
            <v>T5/ 2019</v>
          </cell>
          <cell r="Y110" t="str">
            <v>T6/
2019</v>
          </cell>
          <cell r="Z110">
            <v>0</v>
          </cell>
          <cell r="AA110">
            <v>11213</v>
          </cell>
          <cell r="AB110">
            <v>0</v>
          </cell>
          <cell r="AC110">
            <v>0</v>
          </cell>
          <cell r="AD110" t="str">
            <v>T7/ 2019</v>
          </cell>
          <cell r="AE110" t="str">
            <v>T9/ 2019</v>
          </cell>
          <cell r="AF110" t="str">
            <v>T8/ 2019</v>
          </cell>
          <cell r="AG110" t="str">
            <v>T11 /2019</v>
          </cell>
          <cell r="AH110" t="str">
            <v>x</v>
          </cell>
          <cell r="AI110" t="str">
            <v xml:space="preserve">Đã phê duyệt QHTMB. Đang thẩm định nội bộ báo cáo KTKT. Dự kiến trong tháng 4/2019 trình báo cáo KTKT, </v>
          </cell>
        </row>
        <row r="111">
          <cell r="B111" t="str">
            <v>Xây dựng hạ tầng kỹ thuật phục vụ đấu giá quyền sử dụng đất nhỏ kẹt xã Đặng Xá, huyện Gia Lâm</v>
          </cell>
          <cell r="C111">
            <v>1</v>
          </cell>
          <cell r="D111" t="str">
            <v>Đặng Xá</v>
          </cell>
          <cell r="E111">
            <v>21000</v>
          </cell>
          <cell r="F111">
            <v>10500</v>
          </cell>
          <cell r="G111" t="str">
            <v>TMB</v>
          </cell>
          <cell r="H111" t="str">
            <v>HT</v>
          </cell>
          <cell r="I111">
            <v>6</v>
          </cell>
          <cell r="J111">
            <v>63000</v>
          </cell>
          <cell r="K111">
            <v>31500</v>
          </cell>
          <cell r="L111">
            <v>31500</v>
          </cell>
          <cell r="M111">
            <v>0</v>
          </cell>
          <cell r="N111" t="str">
            <v>14405
6/10/17</v>
          </cell>
          <cell r="O111">
            <v>14991</v>
          </cell>
          <cell r="P111" t="str">
            <v>x</v>
          </cell>
          <cell r="Q111" t="str">
            <v>x</v>
          </cell>
          <cell r="R111" t="str">
            <v>x</v>
          </cell>
          <cell r="T111" t="str">
            <v>T3/ 2019</v>
          </cell>
          <cell r="U111" t="str">
            <v>T4/ 2019</v>
          </cell>
          <cell r="V111" t="str">
            <v>T4/ 2019</v>
          </cell>
          <cell r="W111" t="str">
            <v>T5/ 2019</v>
          </cell>
          <cell r="X111" t="str">
            <v>T6/ 2019</v>
          </cell>
          <cell r="Y111" t="str">
            <v>T6/
2019</v>
          </cell>
          <cell r="Z111">
            <v>0</v>
          </cell>
          <cell r="AA111">
            <v>14991</v>
          </cell>
          <cell r="AD111" t="str">
            <v>T8/ 2019</v>
          </cell>
          <cell r="AE111" t="str">
            <v>T12/ 2019</v>
          </cell>
          <cell r="AF111" t="str">
            <v>T8/ 2019</v>
          </cell>
          <cell r="AG111" t="str">
            <v>T12/ 2019</v>
          </cell>
          <cell r="AH111" t="str">
            <v>x</v>
          </cell>
          <cell r="AI111" t="str">
            <v>Đã trình thẩm định TMB ngày 25/3/2019</v>
          </cell>
        </row>
        <row r="112">
          <cell r="B112" t="str">
            <v>Có QĐ PD CTĐT và TTQH; đang xin chỉ giới đường đỏ và xác định ranh giới</v>
          </cell>
          <cell r="C112">
            <v>11</v>
          </cell>
          <cell r="E112">
            <v>122555</v>
          </cell>
          <cell r="F112">
            <v>65757.450000000012</v>
          </cell>
          <cell r="J112">
            <v>629709.80000000005</v>
          </cell>
          <cell r="K112">
            <v>181168.43333333335</v>
          </cell>
          <cell r="L112">
            <v>448541.3666666667</v>
          </cell>
          <cell r="M112">
            <v>0</v>
          </cell>
          <cell r="O112">
            <v>104908</v>
          </cell>
          <cell r="Z112">
            <v>26204</v>
          </cell>
          <cell r="AA112">
            <v>104908</v>
          </cell>
        </row>
        <row r="113">
          <cell r="B113" t="str">
            <v>Xây dựng hạ tầng kỹ thuật phục vụ đấu giá quyền sử dụng đất nhỏ kẹt xã Phú Thị, huyện Gia Lâm</v>
          </cell>
          <cell r="C113">
            <v>1</v>
          </cell>
          <cell r="D113" t="str">
            <v>Phú Thị</v>
          </cell>
          <cell r="E113">
            <v>5128</v>
          </cell>
          <cell r="F113">
            <v>2100</v>
          </cell>
          <cell r="G113" t="str">
            <v>TMB</v>
          </cell>
          <cell r="H113" t="str">
            <v>HT</v>
          </cell>
          <cell r="I113">
            <v>6</v>
          </cell>
          <cell r="J113">
            <v>12600</v>
          </cell>
          <cell r="K113">
            <v>6300</v>
          </cell>
          <cell r="L113">
            <v>6300</v>
          </cell>
          <cell r="N113" t="str">
            <v>14404
6/10/17</v>
          </cell>
          <cell r="O113">
            <v>10193</v>
          </cell>
          <cell r="P113" t="str">
            <v>x</v>
          </cell>
          <cell r="Q113" t="str">
            <v>T3/ 2019</v>
          </cell>
          <cell r="R113" t="str">
            <v>T3/ 2019</v>
          </cell>
          <cell r="T113" t="str">
            <v>T4/ 2019</v>
          </cell>
          <cell r="U113" t="str">
            <v>T5/ 2019</v>
          </cell>
          <cell r="V113" t="str">
            <v>T6/ 2019</v>
          </cell>
          <cell r="W113" t="str">
            <v>T6/ 2019</v>
          </cell>
          <cell r="X113" t="str">
            <v>T8/ 2019</v>
          </cell>
          <cell r="Y113" t="str">
            <v>T9/ 
2019</v>
          </cell>
          <cell r="Z113">
            <v>11213</v>
          </cell>
          <cell r="AA113">
            <v>10193</v>
          </cell>
          <cell r="AB113" t="str">
            <v>T10/ 2019</v>
          </cell>
          <cell r="AC113" t="str">
            <v>T2/ 2020</v>
          </cell>
          <cell r="AD113" t="str">
            <v>T2/ 2020</v>
          </cell>
          <cell r="AE113" t="str">
            <v>T6/ 2020</v>
          </cell>
          <cell r="AF113" t="str">
            <v>T4/ 2020</v>
          </cell>
          <cell r="AG113" t="str">
            <v>T9/ 2020</v>
          </cell>
          <cell r="AH113" t="str">
            <v>x</v>
          </cell>
          <cell r="AI113" t="str">
            <v xml:space="preserve">Đã có chỉ giới đường đỏ, số liệu HTKT; Đang xác định ranh giới với địa phương (xã đang cho thuê thầu 02 vị trí đề nghị GPMB); Tư vấn đã có phương án TMB. Đã trình xin ý kiến phương án QHTMB với Lãnh đạo Ban. </v>
          </cell>
        </row>
        <row r="114">
          <cell r="B114" t="str">
            <v>Xây dựng hạ tầng kỹ thuật phục vụ đấu giá quyền sử dụng đất nhỏ kẹt xã Dương Quang, huyện Gia Lâm</v>
          </cell>
          <cell r="C114">
            <v>1</v>
          </cell>
          <cell r="D114" t="str">
            <v>Dương Quang</v>
          </cell>
          <cell r="E114">
            <v>37000</v>
          </cell>
          <cell r="F114">
            <v>14800</v>
          </cell>
          <cell r="G114" t="str">
            <v>TMB</v>
          </cell>
          <cell r="H114" t="str">
            <v>HT</v>
          </cell>
          <cell r="I114">
            <v>6</v>
          </cell>
          <cell r="J114">
            <v>88800</v>
          </cell>
          <cell r="K114">
            <v>44400</v>
          </cell>
          <cell r="L114">
            <v>44400</v>
          </cell>
          <cell r="N114" t="str">
            <v>14406
6/10/17</v>
          </cell>
          <cell r="O114">
            <v>21092</v>
          </cell>
          <cell r="P114" t="str">
            <v>x</v>
          </cell>
          <cell r="Q114" t="str">
            <v>T3/ 2019</v>
          </cell>
          <cell r="R114" t="str">
            <v>T3/ 2019</v>
          </cell>
          <cell r="T114" t="str">
            <v>T4/ 2019</v>
          </cell>
          <cell r="U114" t="str">
            <v>T5/ 2019</v>
          </cell>
          <cell r="V114" t="str">
            <v>T6/ 2019</v>
          </cell>
          <cell r="W114" t="str">
            <v>T6/ 2019</v>
          </cell>
          <cell r="X114" t="str">
            <v>T8/ 2019</v>
          </cell>
          <cell r="Y114" t="str">
            <v>T9/ 
2019</v>
          </cell>
          <cell r="Z114">
            <v>14991</v>
          </cell>
          <cell r="AA114">
            <v>21092</v>
          </cell>
          <cell r="AB114" t="str">
            <v>T10/ 2019</v>
          </cell>
          <cell r="AC114" t="str">
            <v>T2/ 2020</v>
          </cell>
          <cell r="AD114" t="str">
            <v>T2/ 2020</v>
          </cell>
          <cell r="AE114" t="str">
            <v>T6/ 2020</v>
          </cell>
          <cell r="AF114" t="str">
            <v>T4/ 2020</v>
          </cell>
          <cell r="AG114" t="str">
            <v>T9/ 2020</v>
          </cell>
          <cell r="AH114" t="str">
            <v>x</v>
          </cell>
          <cell r="AI114" t="str">
            <v>Đã có chỉ giới đường đỏ, số liệu HTKT; Đang xác định ranh giới với địa phương; đã trình xin ý kiến phương án QHTMB với Lãnh đạo Ban. Đang chỉnh sửa TMB theo ý kiến chỉ đạo của UBND huyện</v>
          </cell>
        </row>
        <row r="115">
          <cell r="B115" t="str">
            <v>GPMB ô đất nhỏ, kẹt NK1 thôn Trùng Quán, xã Yên Thường, huyện Gia Lâm</v>
          </cell>
          <cell r="C115">
            <v>1</v>
          </cell>
          <cell r="D115" t="str">
            <v xml:space="preserve"> Yên Thường</v>
          </cell>
          <cell r="E115">
            <v>3000</v>
          </cell>
          <cell r="F115">
            <v>2400</v>
          </cell>
          <cell r="G115" t="str">
            <v>TMB</v>
          </cell>
          <cell r="H115" t="str">
            <v>KHT</v>
          </cell>
          <cell r="I115">
            <v>12</v>
          </cell>
          <cell r="J115">
            <v>28800</v>
          </cell>
          <cell r="K115">
            <v>14400</v>
          </cell>
          <cell r="L115">
            <v>14400</v>
          </cell>
          <cell r="M115">
            <v>0</v>
          </cell>
          <cell r="N115" t="str">
            <v>7832
20/9/18</v>
          </cell>
          <cell r="O115">
            <v>3768</v>
          </cell>
          <cell r="P115" t="str">
            <v>x</v>
          </cell>
          <cell r="Q115" t="str">
            <v>x</v>
          </cell>
          <cell r="R115" t="str">
            <v>x</v>
          </cell>
          <cell r="U115" t="str">
            <v>T3/ 2019</v>
          </cell>
          <cell r="V115" t="str">
            <v>T4/ 2019</v>
          </cell>
          <cell r="W115" t="str">
            <v>T5/ 2019</v>
          </cell>
          <cell r="X115" t="str">
            <v>T5/ 2019</v>
          </cell>
          <cell r="Y115" t="str">
            <v>T5/ 
2019</v>
          </cell>
          <cell r="Z115">
            <v>104908</v>
          </cell>
          <cell r="AA115">
            <v>3768</v>
          </cell>
          <cell r="AB115" t="str">
            <v>T6/ 2019</v>
          </cell>
          <cell r="AC115" t="str">
            <v>T8/ 2019</v>
          </cell>
          <cell r="AF115" t="str">
            <v>T9/ 2019</v>
          </cell>
          <cell r="AG115" t="str">
            <v>T12/ 2019</v>
          </cell>
          <cell r="AI115" t="str">
            <v>Đang thẩm định TMB tại phòng QLĐT, dự kiến đầu trong tháng 4/2019 phê duyệt TMB, tháng 5/2019 phê duyệt dự án</v>
          </cell>
        </row>
        <row r="116">
          <cell r="B116" t="str">
            <v>Tạo mặt bằng phục vụ đấu giá quyền sử dụng đất nhỏ, kẹt xã Yên Thường, huyện Gia Lâm (02 vị trí)</v>
          </cell>
          <cell r="C116">
            <v>1</v>
          </cell>
          <cell r="D116" t="str">
            <v>Yên Thường</v>
          </cell>
          <cell r="E116">
            <v>150</v>
          </cell>
          <cell r="F116">
            <v>150</v>
          </cell>
          <cell r="G116" t="str">
            <v>TMB</v>
          </cell>
          <cell r="H116" t="str">
            <v>KHT</v>
          </cell>
          <cell r="I116">
            <v>12</v>
          </cell>
          <cell r="J116">
            <v>1800</v>
          </cell>
          <cell r="K116">
            <v>1800</v>
          </cell>
          <cell r="L116">
            <v>0</v>
          </cell>
          <cell r="N116" t="str">
            <v>3906
4/4/17</v>
          </cell>
          <cell r="O116">
            <v>214</v>
          </cell>
          <cell r="P116" t="str">
            <v>x</v>
          </cell>
          <cell r="Q116" t="e">
            <v>#N/A</v>
          </cell>
          <cell r="R116" t="str">
            <v>T3/ 2019</v>
          </cell>
          <cell r="T116" t="str">
            <v>T4/ 2019</v>
          </cell>
          <cell r="U116" t="str">
            <v>T5/ 2019</v>
          </cell>
          <cell r="V116" t="str">
            <v>T5/ 2019</v>
          </cell>
          <cell r="W116" t="str">
            <v>T6/ 2019</v>
          </cell>
          <cell r="X116" t="str">
            <v>T7/ 2019</v>
          </cell>
          <cell r="Y116" t="str">
            <v>T7/ 
2019</v>
          </cell>
          <cell r="Z116">
            <v>10193</v>
          </cell>
          <cell r="AA116">
            <v>214</v>
          </cell>
          <cell r="AB116" t="str">
            <v>T2/ 2020</v>
          </cell>
          <cell r="AC116" t="str">
            <v>T2/ 2020</v>
          </cell>
          <cell r="AD116" t="str">
            <v>T6/ 2020</v>
          </cell>
          <cell r="AE116" t="str">
            <v>T4/ 2020</v>
          </cell>
          <cell r="AF116" t="str">
            <v>T9/ 2019</v>
          </cell>
          <cell r="AG116" t="str">
            <v>T12/ 2019</v>
          </cell>
          <cell r="AH116" t="str">
            <v xml:space="preserve">Đã có chỉ giới đường đỏ, số liệu HTKT; Đang xác định ranh giới với địa phương (xã đang cho thuê thầu 02 vị trí đề nghị GPMB); Tư vấn đã có phương án TMB. Đã trình xin ý kiến phương án QHTMB với Lãnh đạo Ban. </v>
          </cell>
          <cell r="AI116" t="str">
            <v>Ban đang trình thẩm định TMB; , Cty ĐL Gia lâm có ý kiến khu đất này được UBND xã bàn giao cho Điện lực để quản lý. Ban đang làm việc với UBND xã về nguồn gốc đất</v>
          </cell>
        </row>
        <row r="117">
          <cell r="B117" t="str">
            <v>Xây dựng HTKT phục vụ đấu giá đất nhỏ kẹt các ô đất công tại xã Cổ Bi, TT Trâu Quỳ, huyện Gia Lâm</v>
          </cell>
          <cell r="C117">
            <v>1</v>
          </cell>
          <cell r="D117" t="str">
            <v>TT Trâu Quỳ, Cổ Bi</v>
          </cell>
          <cell r="E117">
            <v>8341</v>
          </cell>
          <cell r="F117">
            <v>4587.55</v>
          </cell>
          <cell r="G117" t="str">
            <v>TMB</v>
          </cell>
          <cell r="H117" t="str">
            <v>HT</v>
          </cell>
          <cell r="I117">
            <v>14</v>
          </cell>
          <cell r="J117">
            <v>64225.700000000004</v>
          </cell>
          <cell r="K117">
            <v>32112.850000000002</v>
          </cell>
          <cell r="L117">
            <v>32112.850000000002</v>
          </cell>
          <cell r="N117" t="str">
            <v>7831
20/9/18</v>
          </cell>
          <cell r="O117">
            <v>14855</v>
          </cell>
          <cell r="P117" t="str">
            <v>x</v>
          </cell>
          <cell r="Q117">
            <v>43443</v>
          </cell>
          <cell r="R117" t="str">
            <v>T3/ 2019</v>
          </cell>
          <cell r="T117" t="str">
            <v>T4/ 2019</v>
          </cell>
          <cell r="U117" t="str">
            <v>T2/ 2019</v>
          </cell>
          <cell r="V117" t="str">
            <v>T3/ 2019</v>
          </cell>
          <cell r="W117" t="str">
            <v>T4/ 2019</v>
          </cell>
          <cell r="X117" t="str">
            <v>T5/ 2019</v>
          </cell>
          <cell r="Y117" t="str">
            <v>T6/ 
2019</v>
          </cell>
          <cell r="Z117">
            <v>21092</v>
          </cell>
          <cell r="AA117">
            <v>14855</v>
          </cell>
          <cell r="AB117" t="str">
            <v>T6/ 
2019</v>
          </cell>
          <cell r="AC117" t="str">
            <v>T8/ 2019</v>
          </cell>
          <cell r="AD117" t="str">
            <v>T8/ 2019</v>
          </cell>
          <cell r="AE117" t="str">
            <v>T10/ 2019</v>
          </cell>
          <cell r="AF117" t="str">
            <v>T9/ 2019</v>
          </cell>
          <cell r="AG117" t="str">
            <v>T11/ 2019</v>
          </cell>
          <cell r="AH117" t="str">
            <v xml:space="preserve">Đã có chỉ giới đường đỏ, số liệu HTKT; Đang xác định ranh giới với địa phương; đã trình xin ý kiến phương án QHTMB với Lãnh đạo Ban. </v>
          </cell>
          <cell r="AI117" t="str">
            <v xml:space="preserve">Đang thẩm định TMB tại phòng QLĐT. Đã thống nhất phương án 02/03 lô đất. </v>
          </cell>
        </row>
        <row r="118">
          <cell r="B118" t="str">
            <v>Xây dựng HTKT phục vụ đấu giá đất nhỏ kẹt tại xã Phù Đổng, Yên Thường, huyện Gia Lâm</v>
          </cell>
          <cell r="C118">
            <v>1</v>
          </cell>
          <cell r="D118" t="str">
            <v>Yên Thường</v>
          </cell>
          <cell r="E118">
            <v>19970</v>
          </cell>
          <cell r="F118">
            <v>9892</v>
          </cell>
          <cell r="G118" t="str">
            <v>TMB</v>
          </cell>
          <cell r="H118" t="str">
            <v>HT</v>
          </cell>
          <cell r="I118">
            <v>10</v>
          </cell>
          <cell r="J118">
            <v>98920</v>
          </cell>
          <cell r="K118">
            <v>32973.333333333336</v>
          </cell>
          <cell r="L118">
            <v>65946.666666666657</v>
          </cell>
          <cell r="N118" t="str">
            <v>1267
28/01/19</v>
          </cell>
          <cell r="O118">
            <v>12663</v>
          </cell>
          <cell r="P118" t="str">
            <v>X</v>
          </cell>
          <cell r="Q118" t="str">
            <v>T4/ 2019</v>
          </cell>
          <cell r="R118" t="str">
            <v>T4/ 2019</v>
          </cell>
          <cell r="T118" t="str">
            <v>T5/ 2019</v>
          </cell>
          <cell r="U118" t="str">
            <v>T5/ 2019</v>
          </cell>
          <cell r="V118" t="str">
            <v>T6/ 2019</v>
          </cell>
          <cell r="W118" t="str">
            <v>T6/ 2019</v>
          </cell>
          <cell r="X118" t="str">
            <v>T7/ 2019</v>
          </cell>
          <cell r="Y118" t="str">
            <v>T8/
 2019</v>
          </cell>
          <cell r="Z118">
            <v>3768</v>
          </cell>
          <cell r="AA118">
            <v>12663</v>
          </cell>
          <cell r="AB118" t="str">
            <v>T8/
 2019</v>
          </cell>
          <cell r="AD118" t="str">
            <v>T11/ 2019</v>
          </cell>
          <cell r="AE118" t="str">
            <v>T12/ 2019</v>
          </cell>
          <cell r="AF118" t="str">
            <v>T9/ 2019</v>
          </cell>
          <cell r="AG118" t="str">
            <v>T12/ 2019</v>
          </cell>
          <cell r="AH118" t="str">
            <v>Đang thẩm định TMB tại phòng QLĐT, dự kiến đầu trong tháng 4/2019 phê duyệt TMB, tháng 5/2019 phê duyệt dự án</v>
          </cell>
          <cell r="AI118" t="str">
            <v>Đã phê duyệt chi phí CBĐT, đang thẩm bản đạc và xác nhận ranh giới, nguồn gốc đất với xã. Dự kiến trong tháng 04/2019 hoàn thành 02 công tác trên, trong tháng 04 hoàn thành phương án TMB và chỉ giới đường đỏ.</v>
          </cell>
        </row>
        <row r="119">
          <cell r="B119" t="str">
            <v>Giải phóng mặt bằng tạo quỹ đất theo quy hoạch khu đất YV-TT xã Yên Viên - Thị trấn Yên Viên, huyện Gia Lâm</v>
          </cell>
          <cell r="C119">
            <v>1</v>
          </cell>
          <cell r="D119" t="str">
            <v xml:space="preserve"> Yên Viên - TT Yên Viên</v>
          </cell>
          <cell r="E119">
            <v>1000</v>
          </cell>
          <cell r="F119">
            <v>650</v>
          </cell>
          <cell r="G119" t="str">
            <v>TMB</v>
          </cell>
          <cell r="H119" t="str">
            <v>KHT</v>
          </cell>
          <cell r="I119">
            <v>14</v>
          </cell>
          <cell r="J119">
            <v>9100</v>
          </cell>
          <cell r="K119">
            <v>4550</v>
          </cell>
          <cell r="L119">
            <v>4550</v>
          </cell>
          <cell r="N119" t="str">
            <v>1290
7/12/18</v>
          </cell>
          <cell r="O119">
            <v>1406</v>
          </cell>
          <cell r="P119" t="str">
            <v>96/QLĐT-QH
23//11/2018</v>
          </cell>
          <cell r="Q119" t="str">
            <v>T5/ 2019</v>
          </cell>
          <cell r="R119" t="str">
            <v>T6/ 2019</v>
          </cell>
          <cell r="S119" t="str">
            <v>-</v>
          </cell>
          <cell r="T119" t="str">
            <v>T7/ 2019</v>
          </cell>
          <cell r="U119" t="str">
            <v>T9/ 2019</v>
          </cell>
          <cell r="V119" t="str">
            <v>T9/ 2019</v>
          </cell>
          <cell r="W119" t="str">
            <v>T9 /2019</v>
          </cell>
          <cell r="X119" t="str">
            <v>T10 /2019</v>
          </cell>
          <cell r="Y119" t="str">
            <v>T10/ 2019</v>
          </cell>
          <cell r="Z119">
            <v>214</v>
          </cell>
          <cell r="AA119">
            <v>1406</v>
          </cell>
          <cell r="AB119" t="str">
            <v>T10/ 2019</v>
          </cell>
          <cell r="AD119" t="str">
            <v>T8/ 2019</v>
          </cell>
          <cell r="AE119" t="str">
            <v>T12/ 2019</v>
          </cell>
          <cell r="AF119" t="str">
            <v>T8/ 2019</v>
          </cell>
          <cell r="AG119" t="str">
            <v>T12/ 2019</v>
          </cell>
          <cell r="AH119" t="str">
            <v>Ban đang trình thẩm định TMB; , Cty ĐL Gia lâm có ý kiến khu đất này được UBND xã bàn giao cho Điện lực để quản lý. Ban đang làm việc với UBND xã về nguồn gốc đất</v>
          </cell>
          <cell r="AI119" t="str">
            <v>Đã phê duyệt Chủ trương đầu tư, đang xác định ranh giới. Thẩm bản đạc và xin chỉ giới tháng 4.
Về phương án quy hoạch TMB: Đã phối hợp với tư vấn dự kiến TMB</v>
          </cell>
        </row>
        <row r="120">
          <cell r="B120" t="str">
            <v>Xây dựng HTKT phục vụ đấu giá đất nhỏ kẹt tại các xã Yên Viên, Dương Hà, Trung Mầu, huyện Gia Lâm</v>
          </cell>
          <cell r="C120">
            <v>1</v>
          </cell>
          <cell r="D120" t="str">
            <v>Dương Hà</v>
          </cell>
          <cell r="E120">
            <v>18909</v>
          </cell>
          <cell r="F120">
            <v>12290.85</v>
          </cell>
          <cell r="G120" t="str">
            <v>TMB</v>
          </cell>
          <cell r="H120" t="str">
            <v>HT</v>
          </cell>
          <cell r="I120">
            <v>10</v>
          </cell>
          <cell r="J120">
            <v>122908.5</v>
          </cell>
          <cell r="K120">
            <v>32112.850000000002</v>
          </cell>
          <cell r="L120">
            <v>122908.5</v>
          </cell>
          <cell r="N120" t="str">
            <v>10446
14/12/2018</v>
          </cell>
          <cell r="O120">
            <v>14883</v>
          </cell>
          <cell r="P120" t="str">
            <v>94/QLĐT-QH
23//11/2018</v>
          </cell>
          <cell r="Q120" t="str">
            <v>T4/ 2019</v>
          </cell>
          <cell r="R120" t="str">
            <v>T5/ 2019</v>
          </cell>
          <cell r="T120" t="str">
            <v>T5/ 2019</v>
          </cell>
          <cell r="U120" t="str">
            <v>T7/ 2019</v>
          </cell>
          <cell r="V120" t="str">
            <v>T8/ 2019</v>
          </cell>
          <cell r="W120" t="str">
            <v>T7/ 2019</v>
          </cell>
          <cell r="X120" t="str">
            <v>T9/ 2019</v>
          </cell>
          <cell r="Y120" t="str">
            <v>T10/ 2019</v>
          </cell>
          <cell r="Z120">
            <v>14855</v>
          </cell>
          <cell r="AA120">
            <v>14883</v>
          </cell>
          <cell r="AB120" t="str">
            <v>T10/ 2019</v>
          </cell>
          <cell r="AC120" t="str">
            <v>T8/ 2019</v>
          </cell>
          <cell r="AD120" t="str">
            <v>T12/ 2019</v>
          </cell>
          <cell r="AE120" t="str">
            <v>T3/ 2020</v>
          </cell>
          <cell r="AF120" t="str">
            <v>T12/ 2019</v>
          </cell>
          <cell r="AG120" t="str">
            <v>T5/ 2020</v>
          </cell>
          <cell r="AH120" t="str">
            <v xml:space="preserve">Đang thẩm định TMB tại phòng QLĐT. Đã thống nhất phương án 02/03 lô đất. </v>
          </cell>
          <cell r="AI120" t="str">
            <v>Đã phê duyệt Chủ trương đầu tư, đang xác định ranh giới. Thẩm bản đạc và xin chỉ giới tháng 4.
Về phương án quy hoạch TMB: Đã phối hợp với tư vấn dự kiến TMB</v>
          </cell>
        </row>
        <row r="121">
          <cell r="B121" t="str">
            <v>Xây dựng HTKT phục vụ đấu giá đất nhỏ kẹt tại các xã Kiêu Kỵ, Đông Dư, huyện Gia Lâm</v>
          </cell>
          <cell r="C121">
            <v>1</v>
          </cell>
          <cell r="D121" t="str">
            <v>Kiêu Kỵ, Đông Dư</v>
          </cell>
          <cell r="E121">
            <v>10527</v>
          </cell>
          <cell r="F121">
            <v>6842.55</v>
          </cell>
          <cell r="G121" t="str">
            <v>TMB</v>
          </cell>
          <cell r="H121" t="str">
            <v>HT</v>
          </cell>
          <cell r="I121">
            <v>12</v>
          </cell>
          <cell r="J121">
            <v>82110.600000000006</v>
          </cell>
          <cell r="K121">
            <v>32973.333333333336</v>
          </cell>
          <cell r="L121">
            <v>82110.600000000006</v>
          </cell>
          <cell r="N121" t="str">
            <v>10447
14/12/18</v>
          </cell>
          <cell r="O121">
            <v>14920</v>
          </cell>
          <cell r="P121" t="str">
            <v>95/QLĐT-QH
23//11/2018</v>
          </cell>
          <cell r="Q121" t="str">
            <v>x</v>
          </cell>
          <cell r="R121" t="str">
            <v>x</v>
          </cell>
          <cell r="T121" t="str">
            <v>T5/ 2019</v>
          </cell>
          <cell r="U121" t="str">
            <v>T7/ 2019</v>
          </cell>
          <cell r="V121" t="str">
            <v>T8/ 2019</v>
          </cell>
          <cell r="W121" t="str">
            <v>T7/ 2019</v>
          </cell>
          <cell r="X121" t="str">
            <v>T9/ 2019</v>
          </cell>
          <cell r="Y121" t="str">
            <v>T10/ 2019</v>
          </cell>
          <cell r="Z121">
            <v>12663</v>
          </cell>
          <cell r="AA121">
            <v>14920</v>
          </cell>
          <cell r="AB121" t="str">
            <v>T10/ 2019</v>
          </cell>
          <cell r="AC121" t="str">
            <v>T11/ 2019</v>
          </cell>
          <cell r="AD121" t="str">
            <v>T12/ 2019</v>
          </cell>
          <cell r="AE121" t="str">
            <v>T3/ 2020</v>
          </cell>
          <cell r="AF121" t="str">
            <v>T12/ 2019</v>
          </cell>
          <cell r="AG121" t="str">
            <v>T5/ 2020</v>
          </cell>
          <cell r="AH121" t="str">
            <v>Đã phê duyệt chi phí CBĐT, đang thẩm bản đạc và xác nhận ranh giới, nguồn gốc đất với xã dự kiến trong tháng 03/2019 hoàn thành 02 công tác trên, trong tháng 04 hoàn thành phương án TMB và chỉ giới đường đỏ.</v>
          </cell>
          <cell r="AI121" t="str">
            <v>Đã phê duyệt Chủ trương đầu tư, đang xác định ranh giới. Thẩm bản đạc và xin chỉ giới tháng 4.
Về phương án quy hoạch TMB: Đã phối hợp với tư vấn dự kiến TMB</v>
          </cell>
        </row>
        <row r="122">
          <cell r="B122" t="str">
            <v>Xây dựng HTKT phục vụ đấu giá đất nhỏ kẹt tại xã Dương Xá, huyện Gia Lâm</v>
          </cell>
          <cell r="C122">
            <v>1</v>
          </cell>
          <cell r="D122" t="str">
            <v>Dương Xá</v>
          </cell>
          <cell r="E122">
            <v>4797</v>
          </cell>
          <cell r="F122">
            <v>3118.05</v>
          </cell>
          <cell r="G122" t="str">
            <v>TMB</v>
          </cell>
          <cell r="H122" t="str">
            <v>HT</v>
          </cell>
          <cell r="I122">
            <v>10</v>
          </cell>
          <cell r="J122">
            <v>31180.5</v>
          </cell>
          <cell r="K122">
            <v>4550</v>
          </cell>
          <cell r="L122">
            <v>31180.5</v>
          </cell>
          <cell r="N122" t="str">
            <v>10448
14/12/18</v>
          </cell>
          <cell r="O122">
            <v>9488</v>
          </cell>
          <cell r="P122" t="str">
            <v>110/QLĐT-QH
30//11/2018</v>
          </cell>
          <cell r="Q122" t="str">
            <v>x</v>
          </cell>
          <cell r="R122" t="str">
            <v>x</v>
          </cell>
          <cell r="S122" t="str">
            <v>-</v>
          </cell>
          <cell r="T122" t="str">
            <v>T5/ 2019</v>
          </cell>
          <cell r="U122" t="str">
            <v>T7/ 2019</v>
          </cell>
          <cell r="V122" t="str">
            <v>T8/ 2019</v>
          </cell>
          <cell r="W122" t="str">
            <v>T7/ 2019</v>
          </cell>
          <cell r="X122" t="str">
            <v>T9/ 2019</v>
          </cell>
          <cell r="Y122" t="str">
            <v>T10/ 2019</v>
          </cell>
          <cell r="Z122">
            <v>1406</v>
          </cell>
          <cell r="AA122">
            <v>9488</v>
          </cell>
          <cell r="AB122" t="str">
            <v>T10/ 2019</v>
          </cell>
          <cell r="AC122" t="str">
            <v>T8/ 2019</v>
          </cell>
          <cell r="AD122" t="str">
            <v>T12/ 2019</v>
          </cell>
          <cell r="AE122" t="str">
            <v>T3/ 2020</v>
          </cell>
          <cell r="AF122" t="str">
            <v>T12/ 2019</v>
          </cell>
          <cell r="AG122" t="str">
            <v>T5/ 2020</v>
          </cell>
          <cell r="AH122" t="str">
            <v>Đã phê duyệt Chủ trương đầu tư, đang xác định ranh giới. Thẩm bản đạc và xin chỉ giới tháng 4.
Về phương án quy hoạch TMB: Đã phối hợp với tư vấn dự kiến TMB</v>
          </cell>
          <cell r="AI122" t="str">
            <v>Đã phê duyệt Chủ trương đầu tư, đang xác định ranh giới. Thẩm bản đạc và xin chỉ giới tháng 4.
Về phương án quy hoạch TMB: Đã phối hợp với tư vấn dự kiến TMB</v>
          </cell>
        </row>
        <row r="123">
          <cell r="B123" t="str">
            <v>Giải phóng mặt bằng tạo quỹ đất sạch thực hiện đấu giá QSD đất các ô đất không phải đầu tư hạ tầng trên địa bàn huyện Gia Lâm</v>
          </cell>
          <cell r="C123">
            <v>1</v>
          </cell>
          <cell r="D123" t="str">
            <v>TT YV, PĐ, CB, Đ. Dư, DT</v>
          </cell>
          <cell r="E123">
            <v>13733</v>
          </cell>
          <cell r="F123">
            <v>8926.4500000000007</v>
          </cell>
          <cell r="G123" t="str">
            <v>TMB</v>
          </cell>
          <cell r="H123" t="str">
            <v>HT</v>
          </cell>
          <cell r="I123">
            <v>10</v>
          </cell>
          <cell r="J123">
            <v>89264.5</v>
          </cell>
          <cell r="K123">
            <v>44632.25</v>
          </cell>
          <cell r="L123">
            <v>44632.25</v>
          </cell>
          <cell r="N123" t="str">
            <v>250
14/1/19</v>
          </cell>
          <cell r="O123">
            <v>1426</v>
          </cell>
          <cell r="P123" t="str">
            <v>93/QLĐT-QH
23//11/2018</v>
          </cell>
          <cell r="Q123" t="str">
            <v>T6/ 2019</v>
          </cell>
          <cell r="R123" t="str">
            <v>T6/ 2019</v>
          </cell>
          <cell r="S123" t="str">
            <v>-</v>
          </cell>
          <cell r="T123" t="str">
            <v>T7/ 2019</v>
          </cell>
          <cell r="U123" t="str">
            <v>T9/ 2019</v>
          </cell>
          <cell r="V123" t="str">
            <v>T9/ 2019</v>
          </cell>
          <cell r="W123" t="str">
            <v>T9 /2019</v>
          </cell>
          <cell r="X123" t="str">
            <v>T10 /2019</v>
          </cell>
          <cell r="Y123" t="str">
            <v>T10/ 2019</v>
          </cell>
          <cell r="Z123">
            <v>14883</v>
          </cell>
          <cell r="AA123">
            <v>1426</v>
          </cell>
          <cell r="AB123" t="str">
            <v>T10/ 2019</v>
          </cell>
          <cell r="AC123" t="str">
            <v>T12/ 2019</v>
          </cell>
          <cell r="AD123" t="str">
            <v>T3/ 2020</v>
          </cell>
          <cell r="AE123" t="str">
            <v>T12/ 2019</v>
          </cell>
          <cell r="AF123" t="str">
            <v>T11/ 2019</v>
          </cell>
          <cell r="AG123" t="str">
            <v>T12/ 2019</v>
          </cell>
          <cell r="AH123" t="str">
            <v>Đã phê duyệt Chủ trương đầu tư, đang xác định ranh giới. Thẩm bản đạc và xin chỉ giới tháng 4.
Về phương án quy hoạch TMB: Đã phối hợp với tư vấn dự kiến TMB</v>
          </cell>
          <cell r="AI123" t="str">
            <v>Đã phê duyệt Chủ trương đầu tư, đang xác định ranh giới. Thẩm bản đạc và xin chỉ giới tháng 4.
Về phương án quy hoạch TMB: Đã phối hợp với tư vấn dự kiến TMB</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B (3)"/>
      <sheetName val="h1"/>
      <sheetName val="h2"/>
      <sheetName val="h6"/>
      <sheetName val="h7"/>
      <sheetName val="h8"/>
      <sheetName val="h9"/>
      <sheetName val="h10"/>
    </sheetNames>
    <sheetDataSet>
      <sheetData sheetId="0"/>
      <sheetData sheetId="1"/>
      <sheetData sheetId="2"/>
      <sheetData sheetId="3"/>
      <sheetData sheetId="4"/>
      <sheetData sheetId="5"/>
      <sheetData sheetId="6"/>
      <sheetData sheetId="7">
        <row r="8">
          <cell r="E8">
            <v>0.13</v>
          </cell>
        </row>
        <row r="9">
          <cell r="E9">
            <v>3.9910000000000001E-2</v>
          </cell>
        </row>
        <row r="10">
          <cell r="E10">
            <v>0.25</v>
          </cell>
        </row>
        <row r="11">
          <cell r="E11">
            <v>0.11119999999999999</v>
          </cell>
        </row>
        <row r="12">
          <cell r="E12">
            <v>8.5000000000000006E-2</v>
          </cell>
        </row>
        <row r="13">
          <cell r="E13">
            <v>0.2</v>
          </cell>
        </row>
        <row r="14">
          <cell r="E14">
            <v>0.23730000000000001</v>
          </cell>
        </row>
        <row r="15">
          <cell r="E15">
            <v>1.2</v>
          </cell>
        </row>
        <row r="16">
          <cell r="E16">
            <v>0.53</v>
          </cell>
        </row>
        <row r="17">
          <cell r="E17">
            <v>0.28239999999999998</v>
          </cell>
        </row>
        <row r="18">
          <cell r="E18">
            <v>1.0536000000000001</v>
          </cell>
        </row>
        <row r="19">
          <cell r="E19">
            <v>0.27539999999999998</v>
          </cell>
        </row>
        <row r="20">
          <cell r="E20">
            <v>1.05</v>
          </cell>
        </row>
        <row r="21">
          <cell r="E21">
            <v>1.2</v>
          </cell>
        </row>
        <row r="22">
          <cell r="E22">
            <v>0.20171</v>
          </cell>
        </row>
        <row r="23">
          <cell r="E23">
            <v>0.78425</v>
          </cell>
        </row>
        <row r="24">
          <cell r="E24">
            <v>6.3939999999999997E-2</v>
          </cell>
        </row>
        <row r="25">
          <cell r="E25">
            <v>0.14349999999999999</v>
          </cell>
        </row>
        <row r="26">
          <cell r="E26">
            <v>2.5499999999999998</v>
          </cell>
        </row>
        <row r="27">
          <cell r="E27">
            <v>0.74606000000000006</v>
          </cell>
        </row>
        <row r="28">
          <cell r="E28">
            <v>8.3599999999999994E-2</v>
          </cell>
        </row>
        <row r="29">
          <cell r="E29">
            <v>0.61</v>
          </cell>
        </row>
        <row r="30">
          <cell r="E30">
            <v>8.8770000000000002E-2</v>
          </cell>
        </row>
        <row r="31">
          <cell r="E31">
            <v>0.27829999999999999</v>
          </cell>
        </row>
        <row r="32">
          <cell r="E32">
            <v>0.98</v>
          </cell>
        </row>
        <row r="33">
          <cell r="E33">
            <v>0.28999999999999998</v>
          </cell>
        </row>
        <row r="34">
          <cell r="E34">
            <v>10.63</v>
          </cell>
        </row>
        <row r="35">
          <cell r="E35">
            <v>0.12</v>
          </cell>
        </row>
        <row r="36">
          <cell r="E36">
            <v>2.4E-2</v>
          </cell>
        </row>
        <row r="37">
          <cell r="E37">
            <v>1.25</v>
          </cell>
        </row>
        <row r="38">
          <cell r="E38">
            <v>0.51880000000000004</v>
          </cell>
        </row>
        <row r="39">
          <cell r="E39">
            <v>0.12393</v>
          </cell>
        </row>
        <row r="40">
          <cell r="E40">
            <v>0.21879999999999999</v>
          </cell>
        </row>
        <row r="41">
          <cell r="E41">
            <v>0.81</v>
          </cell>
        </row>
        <row r="42">
          <cell r="E42">
            <v>2.3E-2</v>
          </cell>
        </row>
        <row r="43">
          <cell r="E43">
            <v>0.43</v>
          </cell>
        </row>
        <row r="46">
          <cell r="E46">
            <v>0.14399999999999999</v>
          </cell>
        </row>
        <row r="47">
          <cell r="E47">
            <v>9.7699999999999995E-2</v>
          </cell>
        </row>
        <row r="48">
          <cell r="E48">
            <v>0.02</v>
          </cell>
        </row>
        <row r="49">
          <cell r="E49">
            <v>1.0800000000000001E-2</v>
          </cell>
        </row>
        <row r="50">
          <cell r="E50">
            <v>7.1999999999999998E-3</v>
          </cell>
        </row>
        <row r="51">
          <cell r="E51">
            <v>4.7300000000000002E-2</v>
          </cell>
        </row>
        <row r="52">
          <cell r="E52">
            <v>7.3360000000000009E-2</v>
          </cell>
        </row>
        <row r="53">
          <cell r="E53">
            <v>2.12E-2</v>
          </cell>
        </row>
        <row r="54">
          <cell r="E54">
            <v>0.28999999999999998</v>
          </cell>
        </row>
        <row r="55">
          <cell r="E55">
            <v>0.2248</v>
          </cell>
        </row>
        <row r="56">
          <cell r="E56">
            <v>0.51</v>
          </cell>
        </row>
        <row r="57">
          <cell r="E57">
            <v>0.78520000000000001</v>
          </cell>
        </row>
        <row r="58">
          <cell r="E58">
            <v>0.51800000000000002</v>
          </cell>
        </row>
        <row r="59">
          <cell r="E59">
            <v>0.24229999999999999</v>
          </cell>
        </row>
        <row r="60">
          <cell r="E60">
            <v>4.0500000000000001E-2</v>
          </cell>
        </row>
        <row r="61">
          <cell r="E61">
            <v>4.4829999999999997</v>
          </cell>
        </row>
        <row r="62">
          <cell r="E62">
            <v>12.9237</v>
          </cell>
        </row>
        <row r="63">
          <cell r="E63">
            <v>8.313699999999999</v>
          </cell>
        </row>
        <row r="64">
          <cell r="E64">
            <v>0.43959999999999994</v>
          </cell>
        </row>
        <row r="65">
          <cell r="E65">
            <v>5.8999999999999999E-3</v>
          </cell>
        </row>
        <row r="66">
          <cell r="E66">
            <v>5.0599999999999996</v>
          </cell>
        </row>
        <row r="67">
          <cell r="E67">
            <v>0.25929999999999997</v>
          </cell>
        </row>
        <row r="68">
          <cell r="E68">
            <v>1.2</v>
          </cell>
        </row>
        <row r="69">
          <cell r="E69">
            <v>0.75</v>
          </cell>
        </row>
        <row r="70">
          <cell r="E70">
            <v>0.4</v>
          </cell>
        </row>
        <row r="71">
          <cell r="E71">
            <v>1</v>
          </cell>
        </row>
        <row r="72">
          <cell r="E72">
            <v>4.7E-2</v>
          </cell>
        </row>
        <row r="73">
          <cell r="E73">
            <v>0.2445</v>
          </cell>
        </row>
        <row r="74">
          <cell r="E74">
            <v>5.6000000000000001E-2</v>
          </cell>
        </row>
        <row r="75">
          <cell r="E75">
            <v>0.03</v>
          </cell>
        </row>
        <row r="76">
          <cell r="E76">
            <v>0.224</v>
          </cell>
        </row>
        <row r="77">
          <cell r="E77">
            <v>2.4E-2</v>
          </cell>
        </row>
        <row r="78">
          <cell r="E78">
            <v>0.14829999999999999</v>
          </cell>
        </row>
        <row r="80">
          <cell r="E80">
            <v>2.3E-3</v>
          </cell>
        </row>
        <row r="81">
          <cell r="E81">
            <v>0.1336</v>
          </cell>
        </row>
        <row r="82">
          <cell r="E82">
            <v>1.97</v>
          </cell>
        </row>
        <row r="83">
          <cell r="E83">
            <v>0.45829999999999999</v>
          </cell>
        </row>
        <row r="84">
          <cell r="E84">
            <v>1.4501999999999999</v>
          </cell>
        </row>
        <row r="85">
          <cell r="E85">
            <v>0.70530000000000004</v>
          </cell>
        </row>
        <row r="86">
          <cell r="E86">
            <v>0.54220000000000002</v>
          </cell>
        </row>
        <row r="87">
          <cell r="E87">
            <v>0.91449999999999998</v>
          </cell>
        </row>
        <row r="88">
          <cell r="E88">
            <v>0.2</v>
          </cell>
        </row>
        <row r="89">
          <cell r="E89">
            <v>0.56610000000000005</v>
          </cell>
        </row>
        <row r="90">
          <cell r="E90">
            <v>0.32229999999999998</v>
          </cell>
        </row>
        <row r="91">
          <cell r="E91">
            <v>1.262</v>
          </cell>
        </row>
        <row r="92">
          <cell r="E92">
            <v>0.51900000000000002</v>
          </cell>
        </row>
        <row r="93">
          <cell r="E93">
            <v>0.14000000000000001</v>
          </cell>
        </row>
        <row r="94">
          <cell r="E94">
            <v>0.67900000000000005</v>
          </cell>
        </row>
        <row r="95">
          <cell r="E95">
            <v>0.64600000000000002</v>
          </cell>
        </row>
        <row r="96">
          <cell r="E96">
            <v>1.0169999999999999</v>
          </cell>
        </row>
        <row r="97">
          <cell r="E97">
            <v>0.27750000000000002</v>
          </cell>
        </row>
        <row r="98">
          <cell r="E98">
            <v>4.1566999999999998</v>
          </cell>
        </row>
        <row r="99">
          <cell r="E99">
            <v>5.5899999999999998E-2</v>
          </cell>
        </row>
        <row r="100">
          <cell r="E100">
            <v>0.14000000000000001</v>
          </cell>
        </row>
        <row r="101">
          <cell r="E101">
            <v>0.1118</v>
          </cell>
        </row>
        <row r="102">
          <cell r="E102">
            <v>0.45760000000000001</v>
          </cell>
        </row>
        <row r="103">
          <cell r="E103">
            <v>0.1</v>
          </cell>
        </row>
        <row r="104">
          <cell r="E104">
            <v>0.1</v>
          </cell>
        </row>
        <row r="105">
          <cell r="E105">
            <v>1.7709999999999999</v>
          </cell>
        </row>
        <row r="108">
          <cell r="E108">
            <v>0.14199999999999999</v>
          </cell>
        </row>
        <row r="109">
          <cell r="E109">
            <v>3.42</v>
          </cell>
        </row>
        <row r="110">
          <cell r="E110">
            <v>0.26</v>
          </cell>
        </row>
        <row r="111">
          <cell r="E111">
            <v>0.85</v>
          </cell>
        </row>
        <row r="112">
          <cell r="E112">
            <v>0.03</v>
          </cell>
        </row>
        <row r="113">
          <cell r="E113">
            <v>0.02</v>
          </cell>
        </row>
        <row r="114">
          <cell r="E114">
            <v>0.50890000000000002</v>
          </cell>
        </row>
        <row r="116">
          <cell r="E116">
            <v>0.14000000000000001</v>
          </cell>
        </row>
        <row r="117">
          <cell r="E117">
            <v>1.266</v>
          </cell>
        </row>
        <row r="118">
          <cell r="E118">
            <v>0.44519999999999998</v>
          </cell>
        </row>
        <row r="119">
          <cell r="E119">
            <v>0.18870000000000001</v>
          </cell>
        </row>
        <row r="120">
          <cell r="E120">
            <v>0.4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20.9.2016"/>
      <sheetName val="Sheet1"/>
    </sheetNames>
    <sheetDataSet>
      <sheetData sheetId="0">
        <row r="7">
          <cell r="E7">
            <v>203.16</v>
          </cell>
        </row>
        <row r="40">
          <cell r="E40">
            <v>81.239999999999966</v>
          </cell>
        </row>
        <row r="66">
          <cell r="E66">
            <v>26.569999999999997</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 an dang ky 2018"/>
      <sheetName val="danh gia ket qua thuc hien KHSD"/>
    </sheetNames>
    <sheetDataSet>
      <sheetData sheetId="0"/>
      <sheetData sheetId="1">
        <row r="5">
          <cell r="E5">
            <v>0.48426999999999998</v>
          </cell>
        </row>
        <row r="6">
          <cell r="E6">
            <v>0.30859999999999999</v>
          </cell>
        </row>
        <row r="7">
          <cell r="E7">
            <v>0.2</v>
          </cell>
        </row>
        <row r="8">
          <cell r="E8">
            <v>1.3169999999999999</v>
          </cell>
        </row>
        <row r="9">
          <cell r="E9">
            <v>6.8513299999999999</v>
          </cell>
        </row>
        <row r="10">
          <cell r="E10">
            <v>4.6168800000000001</v>
          </cell>
        </row>
        <row r="11">
          <cell r="E11">
            <v>3.5506000000000002</v>
          </cell>
        </row>
        <row r="12">
          <cell r="E12">
            <v>2.63E-3</v>
          </cell>
        </row>
        <row r="13">
          <cell r="E13">
            <v>4.4317099999999998</v>
          </cell>
        </row>
        <row r="14">
          <cell r="E14">
            <v>0.15</v>
          </cell>
        </row>
        <row r="15">
          <cell r="E15">
            <v>0.3</v>
          </cell>
        </row>
        <row r="16">
          <cell r="E16">
            <v>3.5000000000000001E-3</v>
          </cell>
        </row>
        <row r="17">
          <cell r="E17">
            <v>5.0000000000000001E-3</v>
          </cell>
        </row>
        <row r="18">
          <cell r="E18">
            <v>3.5000000000000001E-3</v>
          </cell>
        </row>
        <row r="19">
          <cell r="E19">
            <v>1.2</v>
          </cell>
        </row>
        <row r="20">
          <cell r="E20">
            <v>0.375</v>
          </cell>
        </row>
        <row r="21">
          <cell r="E21" t="str">
            <v>0.0004</v>
          </cell>
        </row>
        <row r="22">
          <cell r="E22" t="str">
            <v>0.0115</v>
          </cell>
        </row>
        <row r="23">
          <cell r="E23"/>
        </row>
        <row r="24">
          <cell r="E24">
            <v>4.8026</v>
          </cell>
        </row>
        <row r="25">
          <cell r="E25">
            <v>0.2</v>
          </cell>
        </row>
        <row r="26">
          <cell r="E26">
            <v>1.395</v>
          </cell>
        </row>
        <row r="27">
          <cell r="E27">
            <v>2.58E-2</v>
          </cell>
        </row>
        <row r="28">
          <cell r="E28">
            <v>0.12989999999999999</v>
          </cell>
        </row>
        <row r="29">
          <cell r="E29">
            <v>0.51</v>
          </cell>
        </row>
        <row r="30">
          <cell r="E30">
            <v>1</v>
          </cell>
        </row>
        <row r="31">
          <cell r="E31">
            <v>0.04</v>
          </cell>
        </row>
        <row r="32">
          <cell r="E32">
            <v>0.16799999999999998</v>
          </cell>
        </row>
        <row r="33">
          <cell r="E33">
            <v>0.1</v>
          </cell>
        </row>
        <row r="34">
          <cell r="E34">
            <v>0.11</v>
          </cell>
        </row>
        <row r="35">
          <cell r="E35">
            <v>0.25</v>
          </cell>
        </row>
        <row r="36">
          <cell r="E36" t="str">
            <v>0.0104</v>
          </cell>
        </row>
        <row r="37">
          <cell r="E37"/>
        </row>
        <row r="38">
          <cell r="E38">
            <v>0.8</v>
          </cell>
        </row>
        <row r="39">
          <cell r="E39">
            <v>0.20776</v>
          </cell>
        </row>
        <row r="40">
          <cell r="E40">
            <v>3.4192E-2</v>
          </cell>
        </row>
        <row r="41">
          <cell r="E41">
            <v>0.25</v>
          </cell>
        </row>
        <row r="42">
          <cell r="E42">
            <v>0.4</v>
          </cell>
        </row>
        <row r="43">
          <cell r="E43">
            <v>0.76500000000000001</v>
          </cell>
        </row>
        <row r="44">
          <cell r="E44">
            <v>0.28889999999999999</v>
          </cell>
        </row>
        <row r="45">
          <cell r="E45">
            <v>1.1601999999999999E-2</v>
          </cell>
        </row>
        <row r="46">
          <cell r="E46">
            <v>9.2530000000000015E-2</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à soát 2017"/>
      <sheetName val="Danh mục 2018"/>
      <sheetName val="Danh mục 2018 - Chưa đủ căn cứ"/>
    </sheetNames>
    <sheetDataSet>
      <sheetData sheetId="0"/>
      <sheetData sheetId="1">
        <row r="5">
          <cell r="E5">
            <v>11.235889999999999</v>
          </cell>
        </row>
        <row r="29">
          <cell r="E29">
            <v>18.404429999999998</v>
          </cell>
        </row>
        <row r="70">
          <cell r="E70">
            <v>1.6246400000000001</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nh So TNMT theo mau 20_9"/>
    </sheetNames>
    <sheetDataSet>
      <sheetData sheetId="0">
        <row r="5">
          <cell r="E5">
            <v>167.78294</v>
          </cell>
        </row>
        <row r="38">
          <cell r="E38">
            <v>65.53</v>
          </cell>
        </row>
        <row r="74">
          <cell r="E74">
            <v>813.10506299999986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3">
          <cell r="E33">
            <v>3</v>
          </cell>
        </row>
        <row r="34">
          <cell r="E34">
            <v>1.1299999999999999</v>
          </cell>
        </row>
        <row r="35">
          <cell r="E35">
            <v>2.06</v>
          </cell>
        </row>
        <row r="36">
          <cell r="E36">
            <v>2.2400000000000002</v>
          </cell>
        </row>
        <row r="37">
          <cell r="E37">
            <v>12.9</v>
          </cell>
        </row>
        <row r="38">
          <cell r="E38">
            <v>8.5</v>
          </cell>
        </row>
        <row r="40">
          <cell r="E40">
            <v>0.1</v>
          </cell>
        </row>
        <row r="41">
          <cell r="E41">
            <v>11.2</v>
          </cell>
        </row>
        <row r="42">
          <cell r="E42">
            <v>0.36</v>
          </cell>
        </row>
        <row r="43">
          <cell r="E43">
            <v>0.5</v>
          </cell>
        </row>
        <row r="44">
          <cell r="E44">
            <v>0.75</v>
          </cell>
        </row>
        <row r="45">
          <cell r="E45">
            <v>0.2</v>
          </cell>
        </row>
        <row r="46">
          <cell r="E46">
            <v>0.26</v>
          </cell>
        </row>
        <row r="47">
          <cell r="E47">
            <v>0.13</v>
          </cell>
        </row>
        <row r="48">
          <cell r="E48">
            <v>0.22</v>
          </cell>
        </row>
        <row r="49">
          <cell r="E49">
            <v>0.8</v>
          </cell>
        </row>
        <row r="50">
          <cell r="E50">
            <v>150</v>
          </cell>
        </row>
        <row r="51">
          <cell r="E51">
            <v>1.7</v>
          </cell>
        </row>
        <row r="53">
          <cell r="E53">
            <v>0.4</v>
          </cell>
        </row>
        <row r="54">
          <cell r="E54">
            <v>1.25</v>
          </cell>
        </row>
        <row r="55">
          <cell r="E55">
            <v>30</v>
          </cell>
        </row>
        <row r="56">
          <cell r="E56">
            <v>2.12</v>
          </cell>
        </row>
        <row r="57">
          <cell r="E57">
            <v>2.6</v>
          </cell>
        </row>
        <row r="58">
          <cell r="E58">
            <v>0.7</v>
          </cell>
        </row>
        <row r="59">
          <cell r="E59">
            <v>0.9</v>
          </cell>
        </row>
        <row r="60">
          <cell r="E60">
            <v>0.5</v>
          </cell>
        </row>
        <row r="61">
          <cell r="E61">
            <v>0.2</v>
          </cell>
        </row>
        <row r="62">
          <cell r="E62">
            <v>0.05</v>
          </cell>
        </row>
        <row r="63">
          <cell r="E63">
            <v>27.8</v>
          </cell>
        </row>
        <row r="65">
          <cell r="E65">
            <v>80</v>
          </cell>
        </row>
        <row r="66">
          <cell r="E66">
            <v>1.5</v>
          </cell>
        </row>
        <row r="67">
          <cell r="E67">
            <v>0.02</v>
          </cell>
        </row>
        <row r="68">
          <cell r="E68">
            <v>0.08</v>
          </cell>
        </row>
        <row r="69">
          <cell r="E69">
            <v>0.34</v>
          </cell>
        </row>
        <row r="70">
          <cell r="E70">
            <v>0.05</v>
          </cell>
        </row>
        <row r="71">
          <cell r="E71">
            <v>0.03</v>
          </cell>
        </row>
        <row r="72">
          <cell r="E72">
            <v>0.02</v>
          </cell>
        </row>
        <row r="73">
          <cell r="E73">
            <v>0.23</v>
          </cell>
        </row>
        <row r="74">
          <cell r="E74">
            <v>1.6099999999999999</v>
          </cell>
        </row>
        <row r="75">
          <cell r="E75">
            <v>0.24</v>
          </cell>
        </row>
        <row r="76">
          <cell r="E76">
            <v>0.64</v>
          </cell>
        </row>
        <row r="77">
          <cell r="E77">
            <v>0.18</v>
          </cell>
        </row>
        <row r="78">
          <cell r="E78">
            <v>0.77</v>
          </cell>
        </row>
        <row r="79">
          <cell r="E79">
            <v>0.87</v>
          </cell>
        </row>
        <row r="80">
          <cell r="E80">
            <v>0.06</v>
          </cell>
        </row>
        <row r="81">
          <cell r="E81">
            <v>0.21</v>
          </cell>
        </row>
        <row r="82">
          <cell r="E82">
            <v>0.34</v>
          </cell>
        </row>
        <row r="83">
          <cell r="E83">
            <v>0.5</v>
          </cell>
        </row>
        <row r="84">
          <cell r="E84">
            <v>0.17499999999999999</v>
          </cell>
        </row>
        <row r="85">
          <cell r="E85">
            <v>0.19</v>
          </cell>
        </row>
        <row r="86">
          <cell r="E86">
            <v>0.4</v>
          </cell>
        </row>
        <row r="87">
          <cell r="E87">
            <v>0.45</v>
          </cell>
        </row>
        <row r="88">
          <cell r="E88">
            <v>0.05</v>
          </cell>
        </row>
        <row r="89">
          <cell r="E89">
            <v>0.05</v>
          </cell>
        </row>
        <row r="90">
          <cell r="E90">
            <v>4.91</v>
          </cell>
        </row>
        <row r="91">
          <cell r="E91">
            <v>2.0499999999999998</v>
          </cell>
        </row>
        <row r="92">
          <cell r="E92">
            <v>20.2</v>
          </cell>
        </row>
        <row r="93">
          <cell r="E93">
            <v>0.74</v>
          </cell>
        </row>
        <row r="94">
          <cell r="E94">
            <v>0.25</v>
          </cell>
        </row>
        <row r="95">
          <cell r="E95">
            <v>0.25</v>
          </cell>
        </row>
        <row r="96">
          <cell r="E96">
            <v>0.34</v>
          </cell>
        </row>
        <row r="97">
          <cell r="E97">
            <v>0.21</v>
          </cell>
        </row>
        <row r="98">
          <cell r="E98">
            <v>0.31</v>
          </cell>
        </row>
        <row r="99">
          <cell r="E99">
            <v>0.49</v>
          </cell>
        </row>
      </sheetData>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g ky moi (TW,TP)"/>
      <sheetName val="Dang ky moi (NSQ)"/>
      <sheetName val="Dang ky moi (NNS)"/>
      <sheetName val="DM trinh so theo DT thu hoi"/>
      <sheetName val="DM thu hoi Dat"/>
      <sheetName val="DM thu hoi lua"/>
    </sheetNames>
    <sheetDataSet>
      <sheetData sheetId="0"/>
      <sheetData sheetId="1"/>
      <sheetData sheetId="2"/>
      <sheetData sheetId="3">
        <row r="7">
          <cell r="E7">
            <v>0.45</v>
          </cell>
        </row>
        <row r="8">
          <cell r="E8">
            <v>0.9</v>
          </cell>
        </row>
        <row r="9">
          <cell r="E9">
            <v>0.62</v>
          </cell>
        </row>
        <row r="10">
          <cell r="E10">
            <v>0.93</v>
          </cell>
        </row>
        <row r="11">
          <cell r="E11">
            <v>27.49</v>
          </cell>
        </row>
        <row r="12">
          <cell r="E12">
            <v>5</v>
          </cell>
        </row>
        <row r="13">
          <cell r="E13">
            <v>0.31</v>
          </cell>
        </row>
        <row r="14">
          <cell r="E14">
            <v>0.55000000000000004</v>
          </cell>
        </row>
        <row r="15">
          <cell r="E15">
            <v>1.117</v>
          </cell>
        </row>
        <row r="16">
          <cell r="E16">
            <v>1.67</v>
          </cell>
        </row>
        <row r="17">
          <cell r="E17">
            <v>3.25</v>
          </cell>
        </row>
        <row r="18">
          <cell r="E18">
            <v>19.77</v>
          </cell>
        </row>
        <row r="19">
          <cell r="E19">
            <v>0.8</v>
          </cell>
        </row>
        <row r="20">
          <cell r="E20">
            <v>3.15</v>
          </cell>
        </row>
        <row r="21">
          <cell r="E21">
            <v>2.4</v>
          </cell>
        </row>
        <row r="22">
          <cell r="E22">
            <v>1.48</v>
          </cell>
        </row>
        <row r="23">
          <cell r="E23">
            <v>1.07</v>
          </cell>
        </row>
        <row r="24">
          <cell r="E24">
            <v>2.98</v>
          </cell>
        </row>
        <row r="25">
          <cell r="E25">
            <v>5.8</v>
          </cell>
        </row>
        <row r="26">
          <cell r="E26">
            <v>1.88</v>
          </cell>
        </row>
        <row r="27">
          <cell r="E27">
            <v>0.4</v>
          </cell>
        </row>
        <row r="28">
          <cell r="E28">
            <v>2.1800000000000002</v>
          </cell>
        </row>
        <row r="29">
          <cell r="E29">
            <v>9.6</v>
          </cell>
        </row>
        <row r="30">
          <cell r="E30">
            <v>2.2999999999999998</v>
          </cell>
        </row>
        <row r="31">
          <cell r="E31">
            <v>0.2</v>
          </cell>
        </row>
        <row r="32">
          <cell r="E32">
            <v>0.2</v>
          </cell>
        </row>
        <row r="33">
          <cell r="E33">
            <v>0.2</v>
          </cell>
        </row>
        <row r="34">
          <cell r="E34">
            <v>0.2</v>
          </cell>
        </row>
        <row r="35">
          <cell r="E35">
            <v>6.2</v>
          </cell>
        </row>
        <row r="36">
          <cell r="E36">
            <v>0.5</v>
          </cell>
        </row>
        <row r="37">
          <cell r="E37">
            <v>0.49</v>
          </cell>
        </row>
        <row r="38">
          <cell r="E38">
            <v>0.5</v>
          </cell>
        </row>
        <row r="39">
          <cell r="E39">
            <v>1.28</v>
          </cell>
        </row>
        <row r="40">
          <cell r="E40">
            <v>1.9</v>
          </cell>
        </row>
        <row r="41">
          <cell r="E41">
            <v>0.83</v>
          </cell>
        </row>
        <row r="42">
          <cell r="E42">
            <v>1.21</v>
          </cell>
        </row>
        <row r="43">
          <cell r="E43">
            <v>1.39</v>
          </cell>
        </row>
        <row r="44">
          <cell r="E44">
            <v>1.84</v>
          </cell>
        </row>
        <row r="45">
          <cell r="E45">
            <v>209.86</v>
          </cell>
        </row>
        <row r="46">
          <cell r="E46">
            <v>2.73</v>
          </cell>
        </row>
        <row r="47">
          <cell r="E47">
            <v>0.71</v>
          </cell>
        </row>
        <row r="48">
          <cell r="E48">
            <v>0.33</v>
          </cell>
        </row>
        <row r="49">
          <cell r="E49">
            <v>2.36</v>
          </cell>
        </row>
        <row r="50">
          <cell r="E50">
            <v>0.55000000000000004</v>
          </cell>
        </row>
        <row r="51">
          <cell r="E51">
            <v>2.31</v>
          </cell>
        </row>
        <row r="52">
          <cell r="E52">
            <v>2.2999999999999998</v>
          </cell>
        </row>
        <row r="53">
          <cell r="E53">
            <v>1.06</v>
          </cell>
        </row>
        <row r="54">
          <cell r="E54">
            <v>22.4</v>
          </cell>
        </row>
        <row r="55">
          <cell r="E55">
            <v>0.43</v>
          </cell>
        </row>
        <row r="56">
          <cell r="E56">
            <v>3.12</v>
          </cell>
        </row>
        <row r="57">
          <cell r="E57">
            <v>14.5</v>
          </cell>
        </row>
        <row r="58">
          <cell r="E58">
            <v>1.9</v>
          </cell>
        </row>
        <row r="59">
          <cell r="E59">
            <v>0.45</v>
          </cell>
        </row>
        <row r="60">
          <cell r="E60">
            <v>3.48</v>
          </cell>
        </row>
        <row r="61">
          <cell r="E61">
            <v>0.11</v>
          </cell>
        </row>
        <row r="62">
          <cell r="E62">
            <v>0.56999999999999995</v>
          </cell>
        </row>
        <row r="63">
          <cell r="E63">
            <v>0.5</v>
          </cell>
        </row>
        <row r="64">
          <cell r="E64">
            <v>57.5</v>
          </cell>
        </row>
        <row r="65">
          <cell r="E65">
            <v>27.67</v>
          </cell>
        </row>
        <row r="66">
          <cell r="E66">
            <v>2.5</v>
          </cell>
        </row>
        <row r="67">
          <cell r="E67">
            <v>2.67</v>
          </cell>
        </row>
        <row r="68">
          <cell r="E68">
            <v>6.68</v>
          </cell>
        </row>
        <row r="69">
          <cell r="E69">
            <v>31.5</v>
          </cell>
        </row>
        <row r="70">
          <cell r="E70">
            <v>0.9</v>
          </cell>
        </row>
        <row r="71">
          <cell r="E71">
            <v>0.5</v>
          </cell>
        </row>
        <row r="72">
          <cell r="E72">
            <v>5.3339999999999996</v>
          </cell>
        </row>
        <row r="73">
          <cell r="E73">
            <v>49.1</v>
          </cell>
        </row>
        <row r="74">
          <cell r="E74">
            <v>10.6</v>
          </cell>
        </row>
        <row r="75">
          <cell r="E75">
            <v>5.75</v>
          </cell>
        </row>
        <row r="76">
          <cell r="E76">
            <v>1.42</v>
          </cell>
        </row>
        <row r="77">
          <cell r="E77">
            <v>0.67</v>
          </cell>
        </row>
        <row r="78">
          <cell r="E78">
            <v>8.1999999999999993</v>
          </cell>
        </row>
        <row r="79">
          <cell r="E79">
            <v>8.3000000000000007</v>
          </cell>
        </row>
        <row r="80">
          <cell r="E80">
            <v>29.8</v>
          </cell>
        </row>
        <row r="81">
          <cell r="E81">
            <v>1.6</v>
          </cell>
        </row>
        <row r="82">
          <cell r="E82">
            <v>11.6</v>
          </cell>
        </row>
        <row r="83">
          <cell r="E83">
            <v>2.6</v>
          </cell>
        </row>
        <row r="84">
          <cell r="E84">
            <v>2.98</v>
          </cell>
        </row>
        <row r="85">
          <cell r="E85">
            <v>1.06</v>
          </cell>
        </row>
        <row r="86">
          <cell r="E86">
            <v>0.35</v>
          </cell>
        </row>
        <row r="87">
          <cell r="E87" t="str">
            <v>1,6</v>
          </cell>
        </row>
        <row r="88">
          <cell r="E88">
            <v>0.28999999999999998</v>
          </cell>
        </row>
        <row r="89">
          <cell r="E89">
            <v>0.4</v>
          </cell>
        </row>
        <row r="90">
          <cell r="E90">
            <v>2.27</v>
          </cell>
        </row>
        <row r="91">
          <cell r="E91">
            <v>0.61</v>
          </cell>
        </row>
        <row r="92">
          <cell r="E92">
            <v>0.33</v>
          </cell>
        </row>
        <row r="93">
          <cell r="E93">
            <v>0.83</v>
          </cell>
        </row>
        <row r="94">
          <cell r="E94">
            <v>0.17</v>
          </cell>
        </row>
        <row r="95">
          <cell r="E95">
            <v>4.0999999999999996</v>
          </cell>
        </row>
        <row r="96">
          <cell r="E96">
            <v>0.4</v>
          </cell>
        </row>
        <row r="97">
          <cell r="E97">
            <v>0.76</v>
          </cell>
        </row>
        <row r="98">
          <cell r="E98">
            <v>0.51</v>
          </cell>
        </row>
        <row r="99">
          <cell r="E99">
            <v>1</v>
          </cell>
        </row>
        <row r="100">
          <cell r="E100">
            <v>1.5</v>
          </cell>
        </row>
        <row r="101">
          <cell r="E101">
            <v>0.28599999999999998</v>
          </cell>
        </row>
        <row r="102">
          <cell r="E102">
            <v>0.32</v>
          </cell>
        </row>
        <row r="103">
          <cell r="E103">
            <v>0.5</v>
          </cell>
        </row>
        <row r="104">
          <cell r="E104">
            <v>12.98</v>
          </cell>
        </row>
        <row r="105">
          <cell r="E105">
            <v>3.3</v>
          </cell>
        </row>
        <row r="106">
          <cell r="E106">
            <v>4</v>
          </cell>
        </row>
        <row r="107">
          <cell r="E107">
            <v>0.4032</v>
          </cell>
        </row>
        <row r="108">
          <cell r="E108">
            <v>3.19</v>
          </cell>
        </row>
        <row r="109">
          <cell r="E109">
            <v>0.22</v>
          </cell>
        </row>
        <row r="110">
          <cell r="E110">
            <v>1.329</v>
          </cell>
        </row>
        <row r="111">
          <cell r="E111">
            <v>0.8135</v>
          </cell>
        </row>
        <row r="113">
          <cell r="E113">
            <v>74.233699999999999</v>
          </cell>
        </row>
        <row r="114">
          <cell r="E114">
            <v>0.03</v>
          </cell>
        </row>
        <row r="115">
          <cell r="E115">
            <v>1.07</v>
          </cell>
        </row>
        <row r="116">
          <cell r="E116">
            <v>0.53</v>
          </cell>
        </row>
        <row r="117">
          <cell r="E117">
            <v>2.59</v>
          </cell>
        </row>
        <row r="118">
          <cell r="E118">
            <v>2.81</v>
          </cell>
        </row>
        <row r="119">
          <cell r="E119">
            <v>0.97309999999999997</v>
          </cell>
        </row>
        <row r="120">
          <cell r="E120">
            <v>0.36</v>
          </cell>
        </row>
        <row r="121">
          <cell r="E121">
            <v>0.03</v>
          </cell>
        </row>
        <row r="122">
          <cell r="E122">
            <v>1.8</v>
          </cell>
        </row>
        <row r="123">
          <cell r="E123">
            <v>2.1800000000000002</v>
          </cell>
        </row>
        <row r="125">
          <cell r="E125">
            <v>0.42</v>
          </cell>
        </row>
        <row r="126">
          <cell r="E126">
            <v>0.54</v>
          </cell>
        </row>
        <row r="127">
          <cell r="E127">
            <v>2.6</v>
          </cell>
        </row>
        <row r="128">
          <cell r="E128">
            <v>3.2</v>
          </cell>
        </row>
        <row r="129">
          <cell r="E129">
            <v>2.06</v>
          </cell>
        </row>
        <row r="130">
          <cell r="E130">
            <v>0.9</v>
          </cell>
        </row>
        <row r="131">
          <cell r="E131">
            <v>1.5</v>
          </cell>
        </row>
        <row r="132">
          <cell r="E132">
            <v>0.9</v>
          </cell>
        </row>
        <row r="133">
          <cell r="E133">
            <v>0.97</v>
          </cell>
        </row>
        <row r="134">
          <cell r="E134">
            <v>6</v>
          </cell>
        </row>
        <row r="135">
          <cell r="E135">
            <v>4.72</v>
          </cell>
        </row>
        <row r="136">
          <cell r="E136">
            <v>1.45</v>
          </cell>
        </row>
        <row r="137">
          <cell r="E137">
            <v>12.26</v>
          </cell>
        </row>
        <row r="138">
          <cell r="E138">
            <v>0.61</v>
          </cell>
        </row>
        <row r="139">
          <cell r="E139">
            <v>0.7</v>
          </cell>
        </row>
        <row r="140">
          <cell r="E140">
            <v>3.5</v>
          </cell>
        </row>
        <row r="141">
          <cell r="E141">
            <v>0.84</v>
          </cell>
        </row>
        <row r="142">
          <cell r="E142">
            <v>2.59</v>
          </cell>
        </row>
        <row r="143">
          <cell r="E143">
            <v>3.5</v>
          </cell>
        </row>
        <row r="144">
          <cell r="E144">
            <v>0.12</v>
          </cell>
        </row>
        <row r="145">
          <cell r="E145">
            <v>1.77</v>
          </cell>
        </row>
        <row r="146">
          <cell r="E146">
            <v>1</v>
          </cell>
        </row>
      </sheetData>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0"/>
      <sheetName val="10000000"/>
      <sheetName val="20000000"/>
      <sheetName val="Dang gia KH2017 (goc)"/>
      <sheetName val="Danh muc KH 2017"/>
      <sheetName val="Bo khoi KH bo sung"/>
      <sheetName val="Danh muc 2018"/>
      <sheetName val="7212+5109"/>
      <sheetName val="DM thu hoi dat 2018"/>
      <sheetName val="DM thu hoi lua"/>
    </sheetNames>
    <sheetDataSet>
      <sheetData sheetId="0"/>
      <sheetData sheetId="1"/>
      <sheetData sheetId="2"/>
      <sheetData sheetId="3"/>
      <sheetData sheetId="4"/>
      <sheetData sheetId="5"/>
      <sheetData sheetId="6">
        <row r="6">
          <cell r="E6">
            <v>0.4</v>
          </cell>
        </row>
        <row r="7">
          <cell r="E7">
            <v>3.6</v>
          </cell>
        </row>
        <row r="8">
          <cell r="E8">
            <v>1.42</v>
          </cell>
        </row>
        <row r="9">
          <cell r="E9">
            <v>1.22</v>
          </cell>
        </row>
        <row r="10">
          <cell r="E10">
            <v>0.49</v>
          </cell>
        </row>
        <row r="11">
          <cell r="E11">
            <v>0.5</v>
          </cell>
        </row>
        <row r="12">
          <cell r="E12">
            <v>0.06</v>
          </cell>
        </row>
        <row r="13">
          <cell r="E13">
            <v>1.9</v>
          </cell>
        </row>
        <row r="14">
          <cell r="E14">
            <v>0.5</v>
          </cell>
        </row>
        <row r="15">
          <cell r="E15">
            <v>0.32</v>
          </cell>
        </row>
        <row r="16">
          <cell r="E16">
            <v>1.2</v>
          </cell>
        </row>
        <row r="17">
          <cell r="E17">
            <v>3.3</v>
          </cell>
        </row>
        <row r="18">
          <cell r="E18">
            <v>1.04</v>
          </cell>
        </row>
        <row r="19">
          <cell r="E19">
            <v>0.95</v>
          </cell>
        </row>
        <row r="20">
          <cell r="E20">
            <v>2.1</v>
          </cell>
        </row>
        <row r="21">
          <cell r="E21">
            <v>0.2</v>
          </cell>
        </row>
        <row r="22">
          <cell r="E22">
            <v>9.6999999999999993</v>
          </cell>
        </row>
        <row r="23">
          <cell r="E23">
            <v>0.72</v>
          </cell>
        </row>
        <row r="24">
          <cell r="E24">
            <v>0.44</v>
          </cell>
        </row>
        <row r="25">
          <cell r="E25">
            <v>3.9</v>
          </cell>
        </row>
        <row r="27">
          <cell r="E27">
            <v>4</v>
          </cell>
        </row>
        <row r="29">
          <cell r="E29">
            <v>2</v>
          </cell>
        </row>
        <row r="30">
          <cell r="E30">
            <v>3.4</v>
          </cell>
        </row>
        <row r="31">
          <cell r="E31">
            <v>2.5</v>
          </cell>
        </row>
        <row r="32">
          <cell r="E32">
            <v>1.8</v>
          </cell>
        </row>
        <row r="33">
          <cell r="E33">
            <v>0.95</v>
          </cell>
        </row>
        <row r="34">
          <cell r="E34">
            <v>19.79</v>
          </cell>
        </row>
        <row r="35">
          <cell r="E35">
            <v>1.47</v>
          </cell>
        </row>
        <row r="36">
          <cell r="E36">
            <v>1.4E-2</v>
          </cell>
        </row>
        <row r="37">
          <cell r="E37">
            <v>29.71</v>
          </cell>
        </row>
        <row r="38">
          <cell r="E38">
            <v>30.77</v>
          </cell>
        </row>
        <row r="39">
          <cell r="E39">
            <v>1</v>
          </cell>
        </row>
        <row r="40">
          <cell r="E40">
            <v>2</v>
          </cell>
        </row>
        <row r="41">
          <cell r="E41">
            <v>7.6</v>
          </cell>
        </row>
        <row r="43">
          <cell r="E43">
            <v>50</v>
          </cell>
        </row>
        <row r="44">
          <cell r="E44">
            <v>130</v>
          </cell>
        </row>
        <row r="45">
          <cell r="E45">
            <v>0.6</v>
          </cell>
        </row>
        <row r="46">
          <cell r="E46">
            <v>0.9</v>
          </cell>
        </row>
        <row r="47">
          <cell r="E47">
            <v>0.2</v>
          </cell>
        </row>
        <row r="48">
          <cell r="E48">
            <v>0.03</v>
          </cell>
        </row>
        <row r="49">
          <cell r="E49">
            <v>0.45</v>
          </cell>
        </row>
        <row r="50">
          <cell r="E50">
            <v>0.04</v>
          </cell>
        </row>
        <row r="51">
          <cell r="E51">
            <v>0.04</v>
          </cell>
        </row>
        <row r="52">
          <cell r="E52">
            <v>0.75</v>
          </cell>
        </row>
        <row r="53">
          <cell r="E53">
            <v>1.9</v>
          </cell>
        </row>
        <row r="54">
          <cell r="E54">
            <v>4.3</v>
          </cell>
        </row>
        <row r="55">
          <cell r="E55">
            <v>0.15</v>
          </cell>
        </row>
        <row r="56">
          <cell r="E56">
            <v>1.9</v>
          </cell>
        </row>
        <row r="57">
          <cell r="E57">
            <v>1.9</v>
          </cell>
        </row>
        <row r="58">
          <cell r="E58">
            <v>1.2</v>
          </cell>
        </row>
        <row r="60">
          <cell r="E60">
            <v>9.0500000000000007</v>
          </cell>
        </row>
        <row r="61">
          <cell r="E61">
            <v>20</v>
          </cell>
        </row>
        <row r="62">
          <cell r="E62">
            <v>0.2</v>
          </cell>
        </row>
        <row r="63">
          <cell r="E63">
            <v>33</v>
          </cell>
        </row>
        <row r="64">
          <cell r="E64">
            <v>0.2</v>
          </cell>
        </row>
        <row r="65">
          <cell r="E65">
            <v>5.4</v>
          </cell>
        </row>
        <row r="66">
          <cell r="E66">
            <v>1.03</v>
          </cell>
        </row>
        <row r="67">
          <cell r="E67">
            <v>16.38</v>
          </cell>
        </row>
        <row r="68">
          <cell r="E68">
            <v>12.94</v>
          </cell>
        </row>
        <row r="69">
          <cell r="E69">
            <v>9.32</v>
          </cell>
        </row>
        <row r="70">
          <cell r="E70">
            <v>0.85</v>
          </cell>
        </row>
        <row r="71">
          <cell r="E71">
            <v>13.2</v>
          </cell>
        </row>
        <row r="72">
          <cell r="E72">
            <v>0.7</v>
          </cell>
        </row>
        <row r="73">
          <cell r="E73">
            <v>0.92</v>
          </cell>
        </row>
        <row r="74">
          <cell r="E74">
            <v>0.49</v>
          </cell>
        </row>
        <row r="75">
          <cell r="E75">
            <v>0.49</v>
          </cell>
        </row>
        <row r="76">
          <cell r="E76">
            <v>0.4</v>
          </cell>
        </row>
        <row r="77">
          <cell r="E77">
            <v>0.31</v>
          </cell>
        </row>
        <row r="78">
          <cell r="E78">
            <v>0.49</v>
          </cell>
        </row>
        <row r="79">
          <cell r="E79">
            <v>0.68</v>
          </cell>
        </row>
        <row r="80">
          <cell r="E80">
            <v>0.23253000000000001</v>
          </cell>
        </row>
        <row r="81">
          <cell r="E81">
            <v>0.499</v>
          </cell>
        </row>
        <row r="82">
          <cell r="E82">
            <v>0.97</v>
          </cell>
        </row>
        <row r="83">
          <cell r="E83">
            <v>5</v>
          </cell>
        </row>
        <row r="84">
          <cell r="E84">
            <v>0.49</v>
          </cell>
        </row>
        <row r="85">
          <cell r="E85">
            <v>8.0259999999999998E-2</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Google%20Drive\AppData\Admin\Downloads\Scan%20Q&#272;\Scan%20Q&#272;\S&#7889;%204143%20Q&#272;-UBND.%20BV%20&#272;a%20Khoa%20Th&#432;&#7901;ng%20T&#237;n.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view="pageBreakPreview" zoomScaleSheetLayoutView="100" workbookViewId="0">
      <selection activeCell="D7" sqref="D7"/>
    </sheetView>
  </sheetViews>
  <sheetFormatPr defaultRowHeight="15"/>
  <cols>
    <col min="1" max="1" width="6.7109375" customWidth="1"/>
    <col min="2" max="2" width="20.7109375" style="358" customWidth="1"/>
    <col min="3" max="3" width="31.28515625" customWidth="1"/>
    <col min="4" max="4" width="41.42578125" customWidth="1"/>
    <col min="5" max="5" width="21.140625" customWidth="1"/>
    <col min="6" max="10" width="9.140625" customWidth="1"/>
    <col min="11" max="11" width="11.7109375" customWidth="1"/>
    <col min="12" max="12" width="12.42578125" customWidth="1"/>
    <col min="13" max="13" width="11" customWidth="1"/>
    <col min="14" max="14" width="14.7109375" customWidth="1"/>
    <col min="15" max="16" width="9.140625" customWidth="1"/>
    <col min="17" max="17" width="8.85546875" customWidth="1"/>
    <col min="18" max="24" width="9.140625" customWidth="1"/>
    <col min="26" max="26" width="9.5703125" bestFit="1" customWidth="1"/>
  </cols>
  <sheetData>
    <row r="1" spans="1:26" ht="36" customHeight="1">
      <c r="A1" s="1407" t="s">
        <v>674</v>
      </c>
      <c r="B1" s="1407"/>
      <c r="C1" s="1407"/>
      <c r="D1" s="1407"/>
      <c r="E1" s="1407"/>
      <c r="F1" s="356"/>
      <c r="G1" s="356"/>
      <c r="H1" s="356"/>
      <c r="I1" s="356"/>
    </row>
    <row r="2" spans="1:26" hidden="1">
      <c r="C2" t="s">
        <v>164</v>
      </c>
      <c r="D2" t="s">
        <v>164</v>
      </c>
      <c r="F2" t="s">
        <v>165</v>
      </c>
      <c r="G2" t="s">
        <v>165</v>
      </c>
      <c r="H2" t="s">
        <v>166</v>
      </c>
      <c r="I2" t="s">
        <v>166</v>
      </c>
    </row>
    <row r="3" spans="1:26" ht="37.5" customHeight="1">
      <c r="A3" s="1416" t="s">
        <v>159</v>
      </c>
      <c r="B3" s="1419" t="s">
        <v>168</v>
      </c>
      <c r="C3" s="1406" t="s">
        <v>671</v>
      </c>
      <c r="D3" s="1406" t="s">
        <v>672</v>
      </c>
      <c r="E3" s="1406" t="s">
        <v>673</v>
      </c>
      <c r="F3" s="1406" t="s">
        <v>162</v>
      </c>
      <c r="G3" s="1406"/>
      <c r="H3" s="1404" t="s">
        <v>8</v>
      </c>
      <c r="I3" s="1405"/>
      <c r="K3" s="1410" t="s">
        <v>200</v>
      </c>
      <c r="L3" s="1411"/>
      <c r="M3" s="1411"/>
      <c r="N3" s="1405"/>
      <c r="O3" s="1415" t="s">
        <v>201</v>
      </c>
      <c r="P3" s="1415"/>
      <c r="Q3" s="1415"/>
      <c r="R3" s="1414"/>
      <c r="S3" s="1408" t="s">
        <v>206</v>
      </c>
      <c r="T3" s="1409"/>
    </row>
    <row r="4" spans="1:26" ht="7.5" customHeight="1">
      <c r="A4" s="1416"/>
      <c r="B4" s="1419"/>
      <c r="C4" s="1406"/>
      <c r="D4" s="1406"/>
      <c r="E4" s="1406"/>
      <c r="F4" s="15" t="s">
        <v>160</v>
      </c>
      <c r="G4" s="15" t="s">
        <v>170</v>
      </c>
      <c r="H4" s="15" t="s">
        <v>160</v>
      </c>
      <c r="I4" s="15" t="s">
        <v>170</v>
      </c>
      <c r="K4" s="1412" t="s">
        <v>202</v>
      </c>
      <c r="L4" s="1405"/>
      <c r="M4" s="1412" t="s">
        <v>203</v>
      </c>
      <c r="N4" s="1405"/>
      <c r="O4" s="1412" t="s">
        <v>202</v>
      </c>
      <c r="P4" s="1405"/>
      <c r="Q4" s="1413" t="s">
        <v>203</v>
      </c>
      <c r="R4" s="1414"/>
      <c r="S4" t="s">
        <v>205</v>
      </c>
      <c r="T4" t="s">
        <v>204</v>
      </c>
      <c r="Y4" t="s">
        <v>205</v>
      </c>
      <c r="Z4" t="s">
        <v>161</v>
      </c>
    </row>
    <row r="5" spans="1:26" hidden="1">
      <c r="A5" s="16"/>
      <c r="C5">
        <f>COUNTA(#REF!)</f>
        <v>1</v>
      </c>
      <c r="D5" t="e">
        <f>SUM(#REF!)</f>
        <v>#REF!</v>
      </c>
      <c r="F5">
        <f>COUNTA(#REF!)</f>
        <v>1</v>
      </c>
      <c r="G5" t="e">
        <f>SUM(#REF!)</f>
        <v>#REF!</v>
      </c>
      <c r="H5">
        <f>COUNTA(#REF!)</f>
        <v>1</v>
      </c>
      <c r="I5" t="e">
        <f>SUM(#REF!)</f>
        <v>#REF!</v>
      </c>
      <c r="K5" s="34" t="s">
        <v>205</v>
      </c>
      <c r="L5" s="34" t="s">
        <v>204</v>
      </c>
      <c r="M5" s="34" t="s">
        <v>205</v>
      </c>
      <c r="N5" s="34" t="s">
        <v>204</v>
      </c>
      <c r="O5" s="34" t="s">
        <v>205</v>
      </c>
      <c r="P5" s="34" t="s">
        <v>204</v>
      </c>
      <c r="Q5" s="34" t="s">
        <v>205</v>
      </c>
      <c r="R5" s="34" t="s">
        <v>204</v>
      </c>
    </row>
    <row r="6" spans="1:26" ht="32.25" customHeight="1">
      <c r="A6" s="16">
        <v>1</v>
      </c>
      <c r="B6" s="359" t="s">
        <v>163</v>
      </c>
      <c r="C6" s="18"/>
      <c r="D6" s="18"/>
      <c r="E6" s="18"/>
      <c r="F6" s="18"/>
      <c r="G6" s="18"/>
      <c r="H6" s="18">
        <f>COUNTA(#REF!)</f>
        <v>1</v>
      </c>
      <c r="I6" s="18" t="e">
        <f>SUM(#REF!)</f>
        <v>#REF!</v>
      </c>
      <c r="K6" s="16">
        <v>12</v>
      </c>
      <c r="L6" s="16">
        <v>0.88</v>
      </c>
      <c r="M6" s="16">
        <v>9</v>
      </c>
      <c r="N6" s="16">
        <v>5.2</v>
      </c>
      <c r="O6" s="16">
        <v>12</v>
      </c>
      <c r="P6" s="16">
        <v>0.88</v>
      </c>
      <c r="Q6" s="16">
        <v>9</v>
      </c>
      <c r="R6" s="16">
        <v>5.2</v>
      </c>
      <c r="S6" s="35">
        <v>48</v>
      </c>
      <c r="T6" s="35">
        <v>22.56</v>
      </c>
      <c r="U6" s="35"/>
      <c r="V6" s="35"/>
      <c r="Y6">
        <v>41</v>
      </c>
      <c r="Z6">
        <f>[1]Sheet1!$E$9+[1]Sheet1!$E$20+[1]Sheet1!$E$44</f>
        <v>22.7652</v>
      </c>
    </row>
    <row r="7" spans="1:26" ht="32.25" customHeight="1">
      <c r="A7" s="16">
        <v>2</v>
      </c>
      <c r="B7" s="359" t="s">
        <v>13</v>
      </c>
      <c r="C7" s="18"/>
      <c r="D7" s="19"/>
      <c r="E7" s="19"/>
      <c r="F7" s="18"/>
      <c r="G7" s="19"/>
      <c r="H7" s="18">
        <f>COUNTA(#REF!)</f>
        <v>1</v>
      </c>
      <c r="I7" s="19" t="e">
        <f>SUM(#REF!)</f>
        <v>#REF!</v>
      </c>
      <c r="K7" s="16">
        <v>26</v>
      </c>
      <c r="L7" s="16">
        <v>619</v>
      </c>
      <c r="M7" s="16">
        <v>21</v>
      </c>
      <c r="N7" s="16">
        <v>174</v>
      </c>
      <c r="O7" s="16"/>
      <c r="P7" s="16"/>
      <c r="Q7" s="16">
        <v>12</v>
      </c>
      <c r="R7" s="16">
        <v>161.15</v>
      </c>
      <c r="S7" s="35">
        <v>76</v>
      </c>
      <c r="T7" s="35">
        <v>1098</v>
      </c>
      <c r="Y7">
        <v>52</v>
      </c>
      <c r="Z7">
        <v>1051.5</v>
      </c>
    </row>
    <row r="8" spans="1:26" ht="32.25" customHeight="1">
      <c r="A8" s="16">
        <v>3</v>
      </c>
      <c r="B8" s="359" t="s">
        <v>11</v>
      </c>
      <c r="C8" s="18"/>
      <c r="D8" s="20"/>
      <c r="E8" s="20"/>
      <c r="F8" s="18"/>
      <c r="G8" s="20"/>
      <c r="H8" s="18">
        <f>COUNTA(#REF!)</f>
        <v>1</v>
      </c>
      <c r="I8" s="20" t="e">
        <f>SUM(#REF!)</f>
        <v>#REF!</v>
      </c>
      <c r="K8" s="16">
        <v>21</v>
      </c>
      <c r="L8" s="16">
        <v>23.2</v>
      </c>
      <c r="M8" s="16">
        <v>122</v>
      </c>
      <c r="N8" s="16">
        <v>347.2</v>
      </c>
      <c r="O8" s="16">
        <v>21</v>
      </c>
      <c r="P8" s="16">
        <v>12.16</v>
      </c>
      <c r="Q8" s="16">
        <v>42</v>
      </c>
      <c r="R8" s="16">
        <v>76.83</v>
      </c>
      <c r="S8" s="35">
        <v>144</v>
      </c>
      <c r="T8">
        <v>472.5</v>
      </c>
      <c r="Y8">
        <v>158</v>
      </c>
      <c r="Z8">
        <v>359.55</v>
      </c>
    </row>
    <row r="9" spans="1:26" ht="32.25" customHeight="1">
      <c r="A9" s="16">
        <v>4</v>
      </c>
      <c r="B9" s="359" t="s">
        <v>17</v>
      </c>
      <c r="C9" s="18"/>
      <c r="D9" s="18"/>
      <c r="E9" s="18"/>
      <c r="F9" s="18"/>
      <c r="G9" s="18"/>
      <c r="H9" s="18">
        <f>COUNTA(#REF!)</f>
        <v>1</v>
      </c>
      <c r="I9" s="18" t="e">
        <f>SUM(#REF!)</f>
        <v>#REF!</v>
      </c>
      <c r="K9" s="16">
        <v>9</v>
      </c>
      <c r="L9" s="16">
        <v>2.71</v>
      </c>
      <c r="M9" s="16">
        <v>36</v>
      </c>
      <c r="N9" s="16">
        <v>27.15</v>
      </c>
      <c r="O9" s="16"/>
      <c r="P9" s="16"/>
      <c r="Q9" s="16">
        <v>10</v>
      </c>
      <c r="R9" s="16">
        <v>5.69</v>
      </c>
      <c r="S9" s="36">
        <v>91</v>
      </c>
      <c r="T9" s="36">
        <v>96.43</v>
      </c>
      <c r="Y9">
        <v>106</v>
      </c>
      <c r="Z9">
        <f>SUM([2]h10!$E$8:$E$120)</f>
        <v>92.623930000000001</v>
      </c>
    </row>
    <row r="10" spans="1:26" ht="32.25" customHeight="1">
      <c r="A10" s="16">
        <v>5</v>
      </c>
      <c r="B10" s="359" t="s">
        <v>150</v>
      </c>
      <c r="C10" s="18"/>
      <c r="D10" s="18"/>
      <c r="E10" s="18"/>
      <c r="F10" s="18"/>
      <c r="G10" s="18"/>
      <c r="H10" s="18">
        <f>COUNTA(#REF!)</f>
        <v>1</v>
      </c>
      <c r="I10" s="18" t="e">
        <f>SUM(#REF!)</f>
        <v>#REF!</v>
      </c>
      <c r="K10" s="16">
        <v>7</v>
      </c>
      <c r="L10" s="16">
        <v>15.468999999999999</v>
      </c>
      <c r="M10" s="16">
        <v>48</v>
      </c>
      <c r="N10" s="16">
        <v>91.43</v>
      </c>
      <c r="O10" s="16">
        <v>3</v>
      </c>
      <c r="P10" s="16">
        <v>1.2609999999999999</v>
      </c>
      <c r="Q10" s="16">
        <v>20</v>
      </c>
      <c r="R10" s="16">
        <v>30.26</v>
      </c>
      <c r="S10" s="35">
        <v>37</v>
      </c>
      <c r="T10" s="35">
        <v>213.28</v>
      </c>
      <c r="U10" s="35"/>
      <c r="V10" s="35"/>
      <c r="Y10">
        <v>110</v>
      </c>
      <c r="Z10">
        <v>529.94000000000005</v>
      </c>
    </row>
    <row r="11" spans="1:26" ht="32.25" customHeight="1">
      <c r="A11" s="16">
        <v>6</v>
      </c>
      <c r="B11" s="359" t="s">
        <v>26</v>
      </c>
      <c r="C11" s="18"/>
      <c r="D11" s="20"/>
      <c r="E11" s="20"/>
      <c r="F11" s="18"/>
      <c r="G11" s="20"/>
      <c r="H11" s="18">
        <f>COUNTA(#REF!)</f>
        <v>1</v>
      </c>
      <c r="I11" s="20" t="e">
        <f>SUM(#REF!)</f>
        <v>#REF!</v>
      </c>
      <c r="K11" s="16">
        <v>14</v>
      </c>
      <c r="L11" s="16">
        <v>42.991999999999997</v>
      </c>
      <c r="M11" s="16">
        <v>37</v>
      </c>
      <c r="N11" s="16">
        <v>218.57300000000001</v>
      </c>
      <c r="O11" s="16">
        <v>3</v>
      </c>
      <c r="P11" s="16">
        <v>21</v>
      </c>
      <c r="Q11" s="16">
        <v>5</v>
      </c>
      <c r="R11" s="16">
        <v>27.13</v>
      </c>
      <c r="S11" s="35">
        <v>98</v>
      </c>
      <c r="T11" s="35">
        <v>380.50900000000001</v>
      </c>
      <c r="Y11">
        <v>153</v>
      </c>
      <c r="Z11">
        <f>'[3](In) 20.9.2016'!$E$7+'[3](In) 20.9.2016'!$E$40+'[3](In) 20.9.2016'!$E$66</f>
        <v>310.96999999999997</v>
      </c>
    </row>
    <row r="12" spans="1:26" ht="32.25" customHeight="1">
      <c r="A12" s="16">
        <v>7</v>
      </c>
      <c r="B12" s="359" t="s">
        <v>29</v>
      </c>
      <c r="C12" s="18"/>
      <c r="D12" s="20"/>
      <c r="E12" s="20"/>
      <c r="F12" s="18"/>
      <c r="G12" s="20"/>
      <c r="H12" s="18">
        <f>COUNTA(#REF!)</f>
        <v>1</v>
      </c>
      <c r="I12" s="20" t="e">
        <f>SUM(#REF!)</f>
        <v>#REF!</v>
      </c>
      <c r="K12" s="16">
        <v>8</v>
      </c>
      <c r="L12" s="16">
        <v>13.05</v>
      </c>
      <c r="M12" s="16">
        <v>62</v>
      </c>
      <c r="N12" s="16">
        <v>127</v>
      </c>
      <c r="O12" s="16">
        <v>5</v>
      </c>
      <c r="P12" s="16">
        <v>1.54</v>
      </c>
      <c r="Q12" s="16">
        <v>24</v>
      </c>
      <c r="R12" s="16">
        <v>68</v>
      </c>
      <c r="S12" s="36">
        <v>92</v>
      </c>
      <c r="T12" s="36">
        <v>570.30999999999995</v>
      </c>
      <c r="Y12">
        <v>119</v>
      </c>
      <c r="Z12" s="43">
        <v>1891</v>
      </c>
    </row>
    <row r="13" spans="1:26" ht="32.25" customHeight="1">
      <c r="A13" s="16">
        <v>8</v>
      </c>
      <c r="B13" s="359" t="s">
        <v>167</v>
      </c>
      <c r="C13" s="18"/>
      <c r="D13" s="18"/>
      <c r="E13" s="18"/>
      <c r="F13" s="18"/>
      <c r="G13" s="18"/>
      <c r="H13" s="18">
        <f>COUNTA(#REF!)</f>
        <v>1</v>
      </c>
      <c r="I13" s="18" t="e">
        <f>SUM(#REF!)</f>
        <v>#REF!</v>
      </c>
      <c r="K13" s="16">
        <v>11</v>
      </c>
      <c r="L13" s="16">
        <v>4.6399999999999997</v>
      </c>
      <c r="M13" s="16">
        <v>6</v>
      </c>
      <c r="N13" s="16">
        <v>10.73</v>
      </c>
      <c r="O13" s="16">
        <v>4</v>
      </c>
      <c r="P13" s="16">
        <v>0.79100000000000004</v>
      </c>
      <c r="Q13" s="16">
        <v>6</v>
      </c>
      <c r="R13" s="16">
        <v>10.25</v>
      </c>
      <c r="S13" s="35">
        <v>42</v>
      </c>
      <c r="T13" s="35">
        <v>37.67</v>
      </c>
      <c r="Y13">
        <v>40</v>
      </c>
      <c r="Z13">
        <f>SUM('[4]Du an dang ky 2018'!$E$5:$E$46)</f>
        <v>35.381303999999993</v>
      </c>
    </row>
    <row r="14" spans="1:26" ht="32.25" customHeight="1">
      <c r="A14" s="16">
        <v>9</v>
      </c>
      <c r="B14" s="359" t="s">
        <v>30</v>
      </c>
      <c r="C14" s="18"/>
      <c r="D14" s="20"/>
      <c r="E14" s="20"/>
      <c r="F14" s="18"/>
      <c r="G14" s="20"/>
      <c r="H14" s="18">
        <f>COUNTA(#REF!)</f>
        <v>1</v>
      </c>
      <c r="I14" s="20" t="e">
        <f>SUM(#REF!)</f>
        <v>#REF!</v>
      </c>
      <c r="K14" s="16">
        <v>26</v>
      </c>
      <c r="L14" s="16">
        <v>612.32000000000005</v>
      </c>
      <c r="M14" s="16">
        <v>22</v>
      </c>
      <c r="N14" s="16">
        <v>78.55</v>
      </c>
      <c r="O14" s="16">
        <v>14</v>
      </c>
      <c r="P14" s="16">
        <v>75.5</v>
      </c>
      <c r="Q14" s="16">
        <v>20</v>
      </c>
      <c r="R14" s="16">
        <v>15.91</v>
      </c>
      <c r="S14" s="36">
        <v>57</v>
      </c>
      <c r="T14" s="36">
        <v>778.62</v>
      </c>
      <c r="Y14">
        <v>95</v>
      </c>
      <c r="Z14">
        <v>867.04</v>
      </c>
    </row>
    <row r="15" spans="1:26" ht="32.25" customHeight="1">
      <c r="A15" s="16">
        <v>10</v>
      </c>
      <c r="B15" s="359" t="s">
        <v>151</v>
      </c>
      <c r="C15" s="18"/>
      <c r="D15" s="19"/>
      <c r="E15" s="19"/>
      <c r="F15" s="18"/>
      <c r="G15" s="19"/>
      <c r="H15" s="18">
        <f>COUNTA(#REF!)</f>
        <v>1</v>
      </c>
      <c r="I15" s="19" t="e">
        <f>SUM(#REF!)</f>
        <v>#REF!</v>
      </c>
      <c r="K15" s="16">
        <v>25</v>
      </c>
      <c r="L15" s="16">
        <v>44.46</v>
      </c>
      <c r="M15" s="16">
        <v>46</v>
      </c>
      <c r="N15" s="16">
        <v>119.57</v>
      </c>
      <c r="O15" s="16">
        <v>24</v>
      </c>
      <c r="P15" s="16">
        <v>49.91</v>
      </c>
      <c r="Q15" s="16">
        <v>15</v>
      </c>
      <c r="R15" s="16">
        <v>27.52</v>
      </c>
      <c r="S15" s="35">
        <v>107</v>
      </c>
      <c r="T15" s="35">
        <v>498.9</v>
      </c>
      <c r="Y15">
        <v>95</v>
      </c>
      <c r="Z15">
        <v>249.07</v>
      </c>
    </row>
    <row r="16" spans="1:26" ht="32.25" customHeight="1">
      <c r="A16" s="16">
        <v>11</v>
      </c>
      <c r="B16" s="359" t="s">
        <v>77</v>
      </c>
      <c r="C16" s="18"/>
      <c r="D16" s="18"/>
      <c r="E16" s="18"/>
      <c r="F16" s="18"/>
      <c r="G16" s="18"/>
      <c r="H16" s="18">
        <f>COUNTA(#REF!)</f>
        <v>1</v>
      </c>
      <c r="I16" s="18" t="e">
        <f>SUM(#REF!)</f>
        <v>#REF!</v>
      </c>
      <c r="K16" s="16">
        <v>50</v>
      </c>
      <c r="L16" s="16">
        <v>26.071000000000002</v>
      </c>
      <c r="M16" s="16">
        <v>18</v>
      </c>
      <c r="N16" s="16">
        <v>20.8582</v>
      </c>
      <c r="O16" s="16">
        <v>2</v>
      </c>
      <c r="P16" s="16">
        <v>0.15079999999999999</v>
      </c>
      <c r="Q16" s="16">
        <v>2</v>
      </c>
      <c r="R16" s="16">
        <v>3.4226999999999999</v>
      </c>
      <c r="S16" s="36">
        <v>92</v>
      </c>
      <c r="T16" s="36">
        <v>47.97</v>
      </c>
      <c r="Y16">
        <v>52</v>
      </c>
      <c r="Z16">
        <f>'[5]Danh mục 2018'!$E$5+'[5]Danh mục 2018'!$E$29+'[5]Danh mục 2018'!$E$70</f>
        <v>31.264959999999995</v>
      </c>
    </row>
    <row r="17" spans="1:26" ht="32.25" customHeight="1">
      <c r="A17" s="16">
        <v>12</v>
      </c>
      <c r="B17" s="359" t="s">
        <v>35</v>
      </c>
      <c r="C17" s="18"/>
      <c r="D17" s="18"/>
      <c r="E17" s="18"/>
      <c r="F17" s="18"/>
      <c r="G17" s="18"/>
      <c r="H17" s="18">
        <f>COUNTA(#REF!)</f>
        <v>1</v>
      </c>
      <c r="I17" s="18" t="e">
        <f>SUM(#REF!)</f>
        <v>#REF!</v>
      </c>
      <c r="K17" s="16">
        <v>11</v>
      </c>
      <c r="L17" s="16">
        <v>68.057000000000002</v>
      </c>
      <c r="M17" s="16">
        <v>25</v>
      </c>
      <c r="N17" s="16">
        <v>182.13300000000001</v>
      </c>
      <c r="O17" s="16">
        <v>12</v>
      </c>
      <c r="P17" s="16">
        <v>79.622</v>
      </c>
      <c r="Q17" s="16">
        <v>13</v>
      </c>
      <c r="R17" s="16">
        <v>46.375</v>
      </c>
      <c r="S17" s="36">
        <v>68</v>
      </c>
      <c r="T17" s="37">
        <v>433.25700000000001</v>
      </c>
      <c r="Y17">
        <v>78</v>
      </c>
      <c r="Z17">
        <f>'[6]Trinh So TNMT theo mau 20_9'!$E$5+'[6]Trinh So TNMT theo mau 20_9'!$E$38+'[6]Trinh So TNMT theo mau 20_9'!$E$74</f>
        <v>1046.4180029999998</v>
      </c>
    </row>
    <row r="18" spans="1:26" ht="32.25" customHeight="1">
      <c r="A18" s="16">
        <v>13</v>
      </c>
      <c r="B18" s="359" t="s">
        <v>88</v>
      </c>
      <c r="C18" s="18"/>
      <c r="D18" s="18"/>
      <c r="E18" s="18"/>
      <c r="F18" s="18"/>
      <c r="G18" s="18"/>
      <c r="H18" s="18">
        <f>COUNTA(#REF!)</f>
        <v>1</v>
      </c>
      <c r="I18" s="18" t="e">
        <f>SUM(#REF!)</f>
        <v>#REF!</v>
      </c>
      <c r="K18" s="16">
        <v>4</v>
      </c>
      <c r="L18" s="16">
        <v>0.90700000000000003</v>
      </c>
      <c r="M18" s="16">
        <v>13</v>
      </c>
      <c r="N18" s="16">
        <v>0.80300000000000005</v>
      </c>
      <c r="O18" s="16">
        <v>2</v>
      </c>
      <c r="P18" s="16">
        <v>0.23</v>
      </c>
      <c r="Q18" s="16">
        <v>7</v>
      </c>
      <c r="R18" s="16">
        <v>0.64100000000000001</v>
      </c>
      <c r="S18" s="36">
        <v>29</v>
      </c>
      <c r="T18" s="36">
        <v>4.7869999999999999</v>
      </c>
      <c r="U18" s="36"/>
      <c r="V18" s="36"/>
      <c r="Y18">
        <v>36</v>
      </c>
      <c r="Z18">
        <v>4.9210000000000003</v>
      </c>
    </row>
    <row r="19" spans="1:26" ht="32.25" customHeight="1">
      <c r="A19" s="16">
        <v>14</v>
      </c>
      <c r="B19" s="359" t="s">
        <v>33</v>
      </c>
      <c r="C19" s="18"/>
      <c r="D19" s="20"/>
      <c r="E19" s="20"/>
      <c r="F19" s="18"/>
      <c r="G19" s="20"/>
      <c r="H19" s="18">
        <f>COUNTA(#REF!)</f>
        <v>1</v>
      </c>
      <c r="I19" s="20" t="e">
        <f>SUM(#REF!)</f>
        <v>#REF!</v>
      </c>
      <c r="K19" s="16">
        <v>14</v>
      </c>
      <c r="L19" s="16">
        <v>35.9</v>
      </c>
      <c r="M19" s="16">
        <v>31</v>
      </c>
      <c r="N19" s="16">
        <v>159.96</v>
      </c>
      <c r="O19" s="16">
        <v>6</v>
      </c>
      <c r="P19" s="16">
        <v>7.73</v>
      </c>
      <c r="Q19" s="16"/>
      <c r="R19" s="16"/>
      <c r="S19" s="35">
        <v>100</v>
      </c>
      <c r="T19" s="35">
        <v>294.74</v>
      </c>
      <c r="Y19">
        <v>99</v>
      </c>
      <c r="Z19" s="44" t="e">
        <f>SUM(#REF!)</f>
        <v>#REF!</v>
      </c>
    </row>
    <row r="20" spans="1:26" ht="32.25" customHeight="1">
      <c r="A20" s="16">
        <v>15</v>
      </c>
      <c r="B20" s="359" t="s">
        <v>36</v>
      </c>
      <c r="C20" s="18"/>
      <c r="D20" s="21"/>
      <c r="E20" s="21"/>
      <c r="F20" s="18"/>
      <c r="G20" s="21"/>
      <c r="H20" s="18">
        <f>COUNTA(#REF!)</f>
        <v>1</v>
      </c>
      <c r="I20" s="21" t="e">
        <f>SUM(#REF!)</f>
        <v>#REF!</v>
      </c>
      <c r="K20" s="16">
        <v>96</v>
      </c>
      <c r="L20" s="16">
        <v>484.35</v>
      </c>
      <c r="M20" s="16">
        <v>74</v>
      </c>
      <c r="N20" s="16">
        <v>262.10000000000002</v>
      </c>
      <c r="O20" s="16">
        <v>33</v>
      </c>
      <c r="P20" s="16">
        <v>106.09</v>
      </c>
      <c r="Q20" s="16">
        <v>29</v>
      </c>
      <c r="R20" s="16">
        <v>99.54</v>
      </c>
      <c r="S20" s="35">
        <v>150</v>
      </c>
      <c r="T20" s="35">
        <v>756.79</v>
      </c>
      <c r="Y20">
        <v>104</v>
      </c>
      <c r="Z20">
        <v>366.16</v>
      </c>
    </row>
    <row r="21" spans="1:26" ht="32.25" customHeight="1">
      <c r="A21" s="16">
        <v>16</v>
      </c>
      <c r="B21" s="359" t="s">
        <v>43</v>
      </c>
      <c r="C21" s="18"/>
      <c r="D21" s="18"/>
      <c r="E21" s="18"/>
      <c r="F21" s="18"/>
      <c r="G21" s="18"/>
      <c r="H21" s="18">
        <f>COUNTA(#REF!)</f>
        <v>1</v>
      </c>
      <c r="I21" s="18" t="e">
        <f>SUM(#REF!)</f>
        <v>#REF!</v>
      </c>
      <c r="K21" s="16">
        <v>10</v>
      </c>
      <c r="L21" s="16">
        <v>8.25</v>
      </c>
      <c r="M21" s="16">
        <v>27</v>
      </c>
      <c r="N21" s="16">
        <v>70.66</v>
      </c>
      <c r="O21" s="16">
        <v>6</v>
      </c>
      <c r="P21" s="16">
        <v>2.88</v>
      </c>
      <c r="Q21" s="16">
        <v>11</v>
      </c>
      <c r="R21" s="16">
        <v>30.8</v>
      </c>
      <c r="S21">
        <v>65</v>
      </c>
      <c r="T21">
        <v>310.45</v>
      </c>
      <c r="Y21">
        <v>67</v>
      </c>
      <c r="Z21">
        <v>248.56</v>
      </c>
    </row>
    <row r="22" spans="1:26" ht="32.25" customHeight="1">
      <c r="A22" s="16">
        <v>17</v>
      </c>
      <c r="B22" s="359" t="s">
        <v>44</v>
      </c>
      <c r="C22" s="18"/>
      <c r="D22" s="18"/>
      <c r="E22" s="18"/>
      <c r="F22" s="18"/>
      <c r="G22" s="18"/>
      <c r="H22" s="18">
        <f>COUNTA(#REF!)</f>
        <v>1</v>
      </c>
      <c r="I22" s="18" t="e">
        <f>SUM(#REF!)</f>
        <v>#REF!</v>
      </c>
      <c r="K22" s="16">
        <v>4</v>
      </c>
      <c r="L22" s="16">
        <v>4.6900000000000004</v>
      </c>
      <c r="M22" s="16">
        <v>4</v>
      </c>
      <c r="N22" s="16">
        <v>29.83</v>
      </c>
      <c r="O22" s="16">
        <v>3</v>
      </c>
      <c r="P22" s="16">
        <v>4.3899999999999997</v>
      </c>
      <c r="Q22" s="16">
        <v>3</v>
      </c>
      <c r="R22" s="16">
        <v>11.87</v>
      </c>
      <c r="S22" s="35">
        <v>48</v>
      </c>
      <c r="T22" s="35">
        <v>79.19</v>
      </c>
      <c r="Y22">
        <v>67</v>
      </c>
      <c r="Z22">
        <f>SUM([7]Sheet1!$E$33:$E$99)</f>
        <v>381.32499999999987</v>
      </c>
    </row>
    <row r="23" spans="1:26" ht="32.25" customHeight="1">
      <c r="A23" s="16">
        <v>18</v>
      </c>
      <c r="B23" s="359" t="s">
        <v>158</v>
      </c>
      <c r="C23" s="18"/>
      <c r="D23" s="20"/>
      <c r="E23" s="20"/>
      <c r="F23" s="18"/>
      <c r="G23" s="20"/>
      <c r="H23" s="18">
        <f>COUNTA(#REF!)</f>
        <v>1</v>
      </c>
      <c r="I23" s="20" t="e">
        <f>SUM(#REF!)</f>
        <v>#REF!</v>
      </c>
      <c r="K23" s="16">
        <v>11</v>
      </c>
      <c r="L23" s="16">
        <v>12.56</v>
      </c>
      <c r="M23" s="16">
        <v>91</v>
      </c>
      <c r="N23" s="16">
        <v>650.39</v>
      </c>
      <c r="O23" s="16">
        <v>1</v>
      </c>
      <c r="P23" s="16">
        <v>0.33</v>
      </c>
      <c r="Q23" s="16">
        <v>24</v>
      </c>
      <c r="R23" s="16">
        <v>143.71</v>
      </c>
      <c r="S23" s="35">
        <v>113</v>
      </c>
      <c r="T23" s="35">
        <v>872.22</v>
      </c>
      <c r="Y23">
        <v>135</v>
      </c>
      <c r="Z23">
        <f>SUM('[8]DM trinh so theo DT thu hoi'!$E$7:$E$146)</f>
        <v>831.25949999999989</v>
      </c>
    </row>
    <row r="24" spans="1:26" ht="32.25" customHeight="1">
      <c r="A24" s="16">
        <v>19</v>
      </c>
      <c r="B24" s="359" t="s">
        <v>131</v>
      </c>
      <c r="C24" s="18"/>
      <c r="D24" s="18"/>
      <c r="E24" s="18"/>
      <c r="F24" s="18"/>
      <c r="G24" s="18"/>
      <c r="H24" s="18">
        <f>COUNTA(#REF!)</f>
        <v>1</v>
      </c>
      <c r="I24" s="18" t="e">
        <f>SUM(#REF!)</f>
        <v>#REF!</v>
      </c>
      <c r="K24" s="16">
        <v>4</v>
      </c>
      <c r="L24" s="16">
        <v>18.61</v>
      </c>
      <c r="M24" s="16"/>
      <c r="N24" s="16"/>
      <c r="O24" s="16">
        <v>3</v>
      </c>
      <c r="P24" s="16">
        <v>18.45</v>
      </c>
      <c r="Q24" s="16"/>
      <c r="R24" s="16"/>
      <c r="S24" s="36">
        <v>37</v>
      </c>
      <c r="T24" s="37">
        <v>232.21</v>
      </c>
      <c r="Y24">
        <v>58</v>
      </c>
      <c r="Z24">
        <v>397.89</v>
      </c>
    </row>
    <row r="25" spans="1:26" ht="32.25" customHeight="1">
      <c r="A25" s="16">
        <v>20</v>
      </c>
      <c r="B25" s="359" t="s">
        <v>47</v>
      </c>
      <c r="C25" s="18"/>
      <c r="D25" s="18"/>
      <c r="E25" s="18"/>
      <c r="F25" s="18"/>
      <c r="G25" s="18"/>
      <c r="H25" s="18">
        <f>COUNTA(#REF!)</f>
        <v>1</v>
      </c>
      <c r="I25" s="18" t="e">
        <f>SUM(#REF!)</f>
        <v>#REF!</v>
      </c>
      <c r="K25" s="35">
        <v>14</v>
      </c>
      <c r="L25" s="35">
        <v>18.71</v>
      </c>
      <c r="M25" s="16">
        <v>27</v>
      </c>
      <c r="N25" s="16">
        <v>26.96</v>
      </c>
      <c r="O25" s="16">
        <v>14</v>
      </c>
      <c r="P25" s="16">
        <v>18.71</v>
      </c>
      <c r="Q25" s="16">
        <v>25</v>
      </c>
      <c r="R25" s="16">
        <v>26.01</v>
      </c>
      <c r="S25" s="35">
        <v>71</v>
      </c>
      <c r="T25" s="35">
        <v>74.709999999999994</v>
      </c>
      <c r="Y25">
        <v>74</v>
      </c>
      <c r="Z25">
        <v>117.19</v>
      </c>
    </row>
    <row r="26" spans="1:26" ht="32.25" customHeight="1">
      <c r="A26" s="16">
        <v>21</v>
      </c>
      <c r="B26" s="359" t="s">
        <v>49</v>
      </c>
      <c r="C26" s="18"/>
      <c r="D26" s="18"/>
      <c r="E26" s="18"/>
      <c r="F26" s="18"/>
      <c r="G26" s="18"/>
      <c r="H26" s="18">
        <f>COUNTA(#REF!)</f>
        <v>1</v>
      </c>
      <c r="I26" s="18" t="e">
        <f>SUM(#REF!)</f>
        <v>#REF!</v>
      </c>
      <c r="K26" s="16">
        <v>34</v>
      </c>
      <c r="L26" s="16">
        <v>43.9</v>
      </c>
      <c r="M26" s="16">
        <v>16</v>
      </c>
      <c r="N26" s="16">
        <v>119.34</v>
      </c>
      <c r="O26" s="16">
        <v>29</v>
      </c>
      <c r="P26" s="16">
        <v>36.54</v>
      </c>
      <c r="Q26" s="16">
        <v>9</v>
      </c>
      <c r="R26" s="16">
        <v>20.46</v>
      </c>
      <c r="S26" s="36">
        <v>78</v>
      </c>
      <c r="T26" s="36">
        <v>401.27</v>
      </c>
      <c r="Y26">
        <v>78</v>
      </c>
      <c r="Z26">
        <f>SUM('[9]Danh muc 2018'!$E$6:$E$85)</f>
        <v>468.64578999999992</v>
      </c>
    </row>
    <row r="27" spans="1:26" ht="32.25" customHeight="1">
      <c r="A27" s="16">
        <v>22</v>
      </c>
      <c r="B27" s="359" t="s">
        <v>50</v>
      </c>
      <c r="C27" s="18"/>
      <c r="D27" s="20"/>
      <c r="E27" s="20"/>
      <c r="F27" s="18"/>
      <c r="G27" s="20"/>
      <c r="H27" s="18">
        <f>COUNTA(#REF!)</f>
        <v>1</v>
      </c>
      <c r="I27" s="20" t="e">
        <f>SUM(#REF!)</f>
        <v>#REF!</v>
      </c>
      <c r="K27" s="16">
        <v>63</v>
      </c>
      <c r="L27" s="16">
        <v>271.89999999999998</v>
      </c>
      <c r="M27" s="16">
        <v>6</v>
      </c>
      <c r="N27" s="16">
        <v>109</v>
      </c>
      <c r="O27" s="16">
        <v>22</v>
      </c>
      <c r="P27" s="16">
        <v>60.84</v>
      </c>
      <c r="Q27" s="16">
        <v>2</v>
      </c>
      <c r="R27" s="16">
        <v>73.819999999999993</v>
      </c>
      <c r="S27">
        <v>78</v>
      </c>
      <c r="T27">
        <v>558.07000000000005</v>
      </c>
      <c r="Y27">
        <v>127</v>
      </c>
      <c r="Z27" s="44">
        <f>SUM('[10]Phụ lục (Tổng)'!$E$7:$E$135)</f>
        <v>555.80539999999996</v>
      </c>
    </row>
    <row r="28" spans="1:26" ht="32.25" customHeight="1">
      <c r="A28" s="16">
        <v>23</v>
      </c>
      <c r="B28" s="359" t="s">
        <v>155</v>
      </c>
      <c r="C28" s="18"/>
      <c r="D28" s="19"/>
      <c r="E28" s="19"/>
      <c r="F28" s="18"/>
      <c r="G28" s="19"/>
      <c r="H28" s="18">
        <f>COUNTA(#REF!)</f>
        <v>1</v>
      </c>
      <c r="I28" s="19" t="e">
        <f>SUM(#REF!)</f>
        <v>#REF!</v>
      </c>
      <c r="K28" s="16">
        <v>7</v>
      </c>
      <c r="L28" s="16">
        <v>25.79</v>
      </c>
      <c r="M28" s="16">
        <v>25</v>
      </c>
      <c r="N28" s="16">
        <v>234.23</v>
      </c>
      <c r="O28" s="16"/>
      <c r="P28" s="16"/>
      <c r="Q28" s="16">
        <v>10</v>
      </c>
      <c r="R28" s="16">
        <v>15.37</v>
      </c>
      <c r="S28" s="35">
        <v>59</v>
      </c>
      <c r="T28" s="35">
        <v>309.69</v>
      </c>
      <c r="Y28">
        <v>64</v>
      </c>
      <c r="Z28">
        <v>396.45</v>
      </c>
    </row>
    <row r="29" spans="1:26" ht="32.25" customHeight="1">
      <c r="A29" s="16">
        <v>24</v>
      </c>
      <c r="B29" s="359" t="s">
        <v>53</v>
      </c>
      <c r="C29" s="18"/>
      <c r="D29" s="21"/>
      <c r="E29" s="21"/>
      <c r="F29" s="18"/>
      <c r="G29" s="20"/>
      <c r="H29" s="18">
        <f>COUNTA(#REF!)</f>
        <v>1</v>
      </c>
      <c r="I29" s="20" t="e">
        <f>SUM(#REF!)</f>
        <v>#REF!</v>
      </c>
      <c r="K29" s="16">
        <v>14</v>
      </c>
      <c r="L29" s="16">
        <v>64.42</v>
      </c>
      <c r="M29" s="16">
        <v>32</v>
      </c>
      <c r="N29" s="16">
        <v>109.55</v>
      </c>
      <c r="O29" s="16"/>
      <c r="P29" s="16"/>
      <c r="Q29" s="16">
        <v>7</v>
      </c>
      <c r="R29" s="16">
        <v>9.8000000000000007</v>
      </c>
      <c r="S29" s="36">
        <v>73</v>
      </c>
      <c r="T29" s="37">
        <v>63.98</v>
      </c>
      <c r="Y29">
        <v>134</v>
      </c>
      <c r="Z29">
        <f>SUM('[11]TAY HO 2018'!$E$6:$E$142)</f>
        <v>328.45903000000004</v>
      </c>
    </row>
    <row r="30" spans="1:26" ht="32.25" customHeight="1">
      <c r="A30" s="16">
        <v>25</v>
      </c>
      <c r="B30" s="359" t="s">
        <v>58</v>
      </c>
      <c r="C30" s="18"/>
      <c r="D30" s="20"/>
      <c r="E30" s="20"/>
      <c r="F30" s="18"/>
      <c r="G30" s="20"/>
      <c r="H30" s="18">
        <f>COUNTA(#REF!)</f>
        <v>1</v>
      </c>
      <c r="I30" s="20" t="e">
        <f>SUM(#REF!)</f>
        <v>#REF!</v>
      </c>
      <c r="K30" s="16">
        <v>6</v>
      </c>
      <c r="L30" s="16">
        <v>6.12</v>
      </c>
      <c r="M30" s="16">
        <v>35</v>
      </c>
      <c r="N30" s="16">
        <v>258.11</v>
      </c>
      <c r="O30" s="16">
        <v>6</v>
      </c>
      <c r="P30" s="16">
        <v>6.12</v>
      </c>
      <c r="Q30" s="16">
        <v>35</v>
      </c>
      <c r="R30" s="16">
        <v>161.05000000000001</v>
      </c>
      <c r="S30" s="36">
        <v>57</v>
      </c>
      <c r="T30" s="36">
        <v>710.38</v>
      </c>
      <c r="Y30">
        <v>89</v>
      </c>
      <c r="Z30" s="44">
        <f>SUM('[12]Danh muc 2018 TT'!$E$7:$E$97)</f>
        <v>1232.3999999999996</v>
      </c>
    </row>
    <row r="31" spans="1:26" ht="32.25" customHeight="1">
      <c r="A31" s="16">
        <v>26</v>
      </c>
      <c r="B31" s="359" t="s">
        <v>60</v>
      </c>
      <c r="C31" s="18"/>
      <c r="D31" s="21"/>
      <c r="E31" s="21"/>
      <c r="F31" s="18"/>
      <c r="G31" s="21"/>
      <c r="H31" s="18">
        <f>COUNTA(#REF!)</f>
        <v>1</v>
      </c>
      <c r="I31" s="21" t="e">
        <f>SUM(#REF!)</f>
        <v>#REF!</v>
      </c>
      <c r="K31" s="16">
        <v>15</v>
      </c>
      <c r="L31" s="16">
        <v>25.61</v>
      </c>
      <c r="M31" s="16">
        <v>31</v>
      </c>
      <c r="N31" s="16">
        <v>51.99</v>
      </c>
      <c r="O31" s="16">
        <v>3</v>
      </c>
      <c r="P31" s="16">
        <v>2.59</v>
      </c>
      <c r="Q31" s="16">
        <v>4</v>
      </c>
      <c r="R31" s="16">
        <v>10.53</v>
      </c>
      <c r="S31" s="36">
        <v>79</v>
      </c>
      <c r="T31" s="37">
        <v>263.66000000000003</v>
      </c>
      <c r="Y31">
        <v>89</v>
      </c>
      <c r="Z31">
        <v>326.48</v>
      </c>
    </row>
    <row r="32" spans="1:26" ht="32.25" customHeight="1">
      <c r="A32" s="16">
        <v>27</v>
      </c>
      <c r="B32" s="359" t="s">
        <v>147</v>
      </c>
      <c r="C32" s="18"/>
      <c r="D32" s="21"/>
      <c r="E32" s="21"/>
      <c r="F32" s="18"/>
      <c r="G32" s="21"/>
      <c r="H32" s="18">
        <f>COUNTA(#REF!)</f>
        <v>1</v>
      </c>
      <c r="I32" s="21" t="e">
        <f>SUM(#REF!)</f>
        <v>#REF!</v>
      </c>
      <c r="K32" s="16">
        <v>10</v>
      </c>
      <c r="L32" s="16">
        <v>14.52</v>
      </c>
      <c r="M32" s="16">
        <v>49</v>
      </c>
      <c r="N32" s="16">
        <v>449.93</v>
      </c>
      <c r="O32" s="16">
        <v>2</v>
      </c>
      <c r="P32" s="16">
        <v>0.13</v>
      </c>
      <c r="Q32" s="16">
        <v>9</v>
      </c>
      <c r="R32" s="16">
        <v>38.020000000000003</v>
      </c>
      <c r="S32" s="35">
        <v>78</v>
      </c>
      <c r="T32" s="35">
        <v>558.07000000000005</v>
      </c>
      <c r="Y32">
        <v>99</v>
      </c>
      <c r="Z32" s="45" t="e">
        <f>#REF!+#REF!+#REF!</f>
        <v>#REF!</v>
      </c>
    </row>
    <row r="33" spans="1:26" ht="32.25" customHeight="1">
      <c r="A33" s="16">
        <v>28</v>
      </c>
      <c r="B33" s="359" t="s">
        <v>146</v>
      </c>
      <c r="C33" s="18"/>
      <c r="D33" s="20"/>
      <c r="E33" s="20"/>
      <c r="F33" s="18"/>
      <c r="G33" s="20"/>
      <c r="H33" s="18">
        <f>COUNTA(#REF!)</f>
        <v>1</v>
      </c>
      <c r="I33" s="20" t="e">
        <f>SUM(#REF!)</f>
        <v>#REF!</v>
      </c>
      <c r="K33" s="16">
        <v>39</v>
      </c>
      <c r="L33" s="16">
        <v>60.94</v>
      </c>
      <c r="M33" s="16">
        <v>4</v>
      </c>
      <c r="N33" s="16">
        <v>3.99</v>
      </c>
      <c r="O33" s="16">
        <v>9</v>
      </c>
      <c r="P33" s="16">
        <v>14.01</v>
      </c>
      <c r="Q33" s="16"/>
      <c r="R33" s="16"/>
      <c r="S33" s="35">
        <v>57</v>
      </c>
      <c r="T33" s="35">
        <v>66.7</v>
      </c>
      <c r="Y33">
        <v>51</v>
      </c>
      <c r="Z33">
        <v>49.79</v>
      </c>
    </row>
    <row r="34" spans="1:26" ht="32.25" customHeight="1">
      <c r="A34" s="16">
        <v>29</v>
      </c>
      <c r="B34" s="359" t="s">
        <v>149</v>
      </c>
      <c r="C34" s="18"/>
      <c r="D34" s="19"/>
      <c r="E34" s="19"/>
      <c r="F34" s="18"/>
      <c r="G34" s="19"/>
      <c r="H34" s="18">
        <f>COUNTA(#REF!)</f>
        <v>1</v>
      </c>
      <c r="I34" s="19" t="e">
        <f>SUM(#REF!)</f>
        <v>#REF!</v>
      </c>
      <c r="K34" s="16">
        <v>4</v>
      </c>
      <c r="L34" s="16">
        <v>6.55</v>
      </c>
      <c r="M34" s="16">
        <v>15</v>
      </c>
      <c r="N34" s="16">
        <v>83.36</v>
      </c>
      <c r="O34" s="16">
        <v>4</v>
      </c>
      <c r="P34" s="16">
        <v>6.55</v>
      </c>
      <c r="Q34" s="16">
        <v>15</v>
      </c>
      <c r="R34" s="16">
        <v>83.36</v>
      </c>
      <c r="S34" s="35">
        <v>40</v>
      </c>
      <c r="T34" s="35">
        <v>349.46</v>
      </c>
      <c r="Y34">
        <v>100</v>
      </c>
      <c r="Z34">
        <v>751.7</v>
      </c>
    </row>
    <row r="35" spans="1:26" ht="32.25" customHeight="1">
      <c r="A35" s="16">
        <v>30</v>
      </c>
      <c r="B35" s="360" t="s">
        <v>61</v>
      </c>
      <c r="C35" s="18"/>
      <c r="D35" s="21"/>
      <c r="E35" s="21"/>
      <c r="F35" s="18"/>
      <c r="G35" s="21"/>
      <c r="H35" s="18">
        <f>COUNTA(#REF!)</f>
        <v>1</v>
      </c>
      <c r="I35" s="21" t="e">
        <f>SUM(#REF!)</f>
        <v>#REF!</v>
      </c>
      <c r="K35" s="16">
        <v>8</v>
      </c>
      <c r="L35" s="16">
        <v>20.95</v>
      </c>
      <c r="M35" s="16">
        <v>3</v>
      </c>
      <c r="N35" s="16">
        <v>13.15</v>
      </c>
      <c r="O35" s="16">
        <v>9</v>
      </c>
      <c r="P35" s="16">
        <v>20.95</v>
      </c>
      <c r="Q35" s="16"/>
      <c r="R35" s="16"/>
      <c r="S35">
        <v>29</v>
      </c>
      <c r="T35">
        <v>59.86</v>
      </c>
      <c r="Y35">
        <v>52</v>
      </c>
      <c r="Z35" s="45">
        <f>'[13]10.CH'!$E$7+'[13]10.CH'!$E$26+'[13]10.CH'!$E$76</f>
        <v>185.19793100000001</v>
      </c>
    </row>
    <row r="36" spans="1:26" s="23" customFormat="1">
      <c r="A36" s="1417" t="s">
        <v>169</v>
      </c>
      <c r="B36" s="1418"/>
      <c r="C36" s="22">
        <f>SUM(C6:C35)</f>
        <v>0</v>
      </c>
      <c r="D36" s="22">
        <f t="shared" ref="D36:I36" si="0">SUM(D6:D35)</f>
        <v>0</v>
      </c>
      <c r="E36" s="22"/>
      <c r="F36" s="22">
        <f t="shared" si="0"/>
        <v>0</v>
      </c>
      <c r="G36" s="22">
        <f t="shared" si="0"/>
        <v>0</v>
      </c>
      <c r="H36" s="22">
        <f>SUM(H6:H35)</f>
        <v>30</v>
      </c>
      <c r="I36" s="22" t="e">
        <f t="shared" si="0"/>
        <v>#REF!</v>
      </c>
      <c r="K36" s="22"/>
      <c r="L36" s="22"/>
      <c r="M36" s="22"/>
      <c r="N36" s="22"/>
      <c r="O36" s="22"/>
      <c r="P36" s="22"/>
      <c r="Q36" s="22"/>
      <c r="R36" s="22"/>
      <c r="U36" s="23" t="s">
        <v>207</v>
      </c>
      <c r="W36" s="23" t="s">
        <v>208</v>
      </c>
      <c r="Y36" s="23">
        <f>SUM(Y6:Y35)</f>
        <v>2622</v>
      </c>
      <c r="Z36" s="23" t="e">
        <f>SUM(Z6:Z35)</f>
        <v>#REF!</v>
      </c>
    </row>
    <row r="37" spans="1:26">
      <c r="K37">
        <f>SUM(K6:K35)</f>
        <v>577</v>
      </c>
      <c r="L37">
        <f t="shared" ref="L37:T37" si="1">SUM(L6:L35)</f>
        <v>2597.5259999999998</v>
      </c>
      <c r="M37">
        <f t="shared" si="1"/>
        <v>935</v>
      </c>
      <c r="N37">
        <f t="shared" si="1"/>
        <v>4035.7472000000002</v>
      </c>
      <c r="O37">
        <f t="shared" si="1"/>
        <v>252</v>
      </c>
      <c r="P37">
        <f t="shared" si="1"/>
        <v>549.35479999999995</v>
      </c>
      <c r="Q37">
        <f t="shared" si="1"/>
        <v>368</v>
      </c>
      <c r="R37">
        <f t="shared" si="1"/>
        <v>1202.7186999999999</v>
      </c>
      <c r="S37">
        <f t="shared" si="1"/>
        <v>2193</v>
      </c>
      <c r="T37">
        <f t="shared" si="1"/>
        <v>10616.242999999999</v>
      </c>
      <c r="U37">
        <v>869</v>
      </c>
      <c r="V37">
        <v>2748</v>
      </c>
      <c r="W37">
        <v>390</v>
      </c>
      <c r="X37" s="42">
        <v>832</v>
      </c>
    </row>
    <row r="38" spans="1:26">
      <c r="L38" t="s">
        <v>209</v>
      </c>
      <c r="O38" t="s">
        <v>207</v>
      </c>
      <c r="Q38" t="s">
        <v>208</v>
      </c>
      <c r="U38">
        <v>77</v>
      </c>
      <c r="V38">
        <v>576.79</v>
      </c>
      <c r="W38">
        <v>45</v>
      </c>
      <c r="X38" s="42">
        <v>119.3</v>
      </c>
    </row>
    <row r="39" spans="1:26">
      <c r="L39">
        <f>K37+M37</f>
        <v>1512</v>
      </c>
      <c r="M39">
        <f>L37+N37</f>
        <v>6633.2731999999996</v>
      </c>
      <c r="O39">
        <f>O37+Q37</f>
        <v>620</v>
      </c>
      <c r="P39">
        <f>P37+R37</f>
        <v>1752.0735</v>
      </c>
      <c r="Q39">
        <v>258</v>
      </c>
      <c r="R39">
        <v>556.9</v>
      </c>
      <c r="U39">
        <f>SUM(U37:U38)</f>
        <v>946</v>
      </c>
      <c r="V39">
        <f>SUM(V37:V38)</f>
        <v>3324.79</v>
      </c>
      <c r="W39">
        <f>SUM(W37:W38)</f>
        <v>435</v>
      </c>
      <c r="X39" s="42">
        <f>SUM(X37:X38)</f>
        <v>951.3</v>
      </c>
    </row>
    <row r="40" spans="1:26">
      <c r="L40">
        <f>L39/S37*100</f>
        <v>68.946648426812587</v>
      </c>
      <c r="M40">
        <f>M39/T37*100</f>
        <v>62.482303767914892</v>
      </c>
      <c r="O40">
        <f>O39/U41*100</f>
        <v>66.954643628509729</v>
      </c>
      <c r="P40">
        <f>P39/V41*100</f>
        <v>53.48323987386788</v>
      </c>
      <c r="Q40">
        <f>Q39/W39*100</f>
        <v>59.310344827586206</v>
      </c>
      <c r="R40">
        <f>R39/X39*100</f>
        <v>58.540943971407543</v>
      </c>
      <c r="U40">
        <v>20</v>
      </c>
      <c r="V40">
        <v>48.86</v>
      </c>
    </row>
    <row r="41" spans="1:26">
      <c r="U41">
        <f>U39-U40</f>
        <v>926</v>
      </c>
      <c r="V41">
        <f>V39-V40</f>
        <v>3275.93</v>
      </c>
    </row>
    <row r="49" spans="2:14" hidden="1">
      <c r="B49" s="361">
        <v>1</v>
      </c>
      <c r="C49" s="38"/>
      <c r="D49" s="38"/>
      <c r="E49" s="38"/>
      <c r="F49" s="38"/>
      <c r="G49" s="38"/>
      <c r="H49" s="38"/>
      <c r="I49" s="38"/>
      <c r="J49" s="38"/>
      <c r="K49" s="38" t="s">
        <v>213</v>
      </c>
      <c r="L49" s="38" t="s">
        <v>160</v>
      </c>
      <c r="M49" s="38" t="s">
        <v>161</v>
      </c>
      <c r="N49" s="38" t="s">
        <v>210</v>
      </c>
    </row>
    <row r="50" spans="2:14" ht="30">
      <c r="C50" s="33"/>
      <c r="D50" s="33"/>
      <c r="E50" s="357"/>
      <c r="F50" s="33"/>
      <c r="G50" s="33"/>
      <c r="H50" s="33"/>
      <c r="I50" s="33"/>
      <c r="J50" s="33"/>
      <c r="K50" s="33" t="s">
        <v>211</v>
      </c>
      <c r="L50" s="33"/>
      <c r="M50" s="33"/>
      <c r="N50" s="33"/>
    </row>
    <row r="51" spans="2:14" ht="30">
      <c r="C51" s="33"/>
      <c r="D51" s="33"/>
      <c r="E51" s="357"/>
      <c r="F51" s="33"/>
      <c r="G51" s="33"/>
      <c r="H51" s="33"/>
      <c r="I51" s="33"/>
      <c r="J51" s="33"/>
      <c r="K51" s="33" t="s">
        <v>212</v>
      </c>
      <c r="L51" s="33"/>
      <c r="M51" s="33"/>
      <c r="N51" s="33"/>
    </row>
    <row r="52" spans="2:14" ht="75">
      <c r="C52" s="33"/>
      <c r="D52" s="33"/>
      <c r="E52" s="357"/>
      <c r="F52" s="33"/>
      <c r="G52" s="33"/>
      <c r="H52" s="33"/>
      <c r="I52" s="33"/>
      <c r="J52" s="33"/>
      <c r="K52" s="33" t="s">
        <v>214</v>
      </c>
      <c r="L52" s="33"/>
      <c r="M52" s="33"/>
      <c r="N52" s="33"/>
    </row>
    <row r="53" spans="2:14">
      <c r="C53" s="33"/>
      <c r="D53" s="33"/>
      <c r="E53" s="357"/>
      <c r="F53" s="33"/>
      <c r="G53" s="33"/>
      <c r="H53" s="33"/>
      <c r="I53" s="33"/>
      <c r="J53" s="33"/>
      <c r="K53" s="33"/>
      <c r="L53" s="33"/>
      <c r="M53" s="33"/>
      <c r="N53" s="33"/>
    </row>
    <row r="54" spans="2:14">
      <c r="C54" s="33"/>
      <c r="D54" s="33"/>
      <c r="E54" s="357"/>
      <c r="F54" s="33"/>
      <c r="G54" s="33"/>
      <c r="H54" s="33"/>
      <c r="I54" s="33"/>
      <c r="J54" s="33"/>
      <c r="K54" s="33"/>
      <c r="L54" s="33"/>
      <c r="M54" s="33"/>
      <c r="N54" s="33"/>
    </row>
    <row r="55" spans="2:14">
      <c r="C55" s="33"/>
      <c r="D55" s="33"/>
      <c r="E55" s="357"/>
      <c r="F55" s="33"/>
      <c r="G55" s="33"/>
      <c r="H55" s="33"/>
      <c r="I55" s="33"/>
      <c r="J55" s="33"/>
      <c r="K55" s="33"/>
      <c r="L55" s="33"/>
      <c r="M55" s="33"/>
      <c r="N55" s="33"/>
    </row>
  </sheetData>
  <mergeCells count="16">
    <mergeCell ref="A36:B36"/>
    <mergeCell ref="B3:B4"/>
    <mergeCell ref="C3:C4"/>
    <mergeCell ref="D3:D4"/>
    <mergeCell ref="F3:G3"/>
    <mergeCell ref="H3:I3"/>
    <mergeCell ref="E3:E4"/>
    <mergeCell ref="A1:E1"/>
    <mergeCell ref="S3:T3"/>
    <mergeCell ref="K3:N3"/>
    <mergeCell ref="K4:L4"/>
    <mergeCell ref="M4:N4"/>
    <mergeCell ref="O4:P4"/>
    <mergeCell ref="Q4:R4"/>
    <mergeCell ref="O3:R3"/>
    <mergeCell ref="A3:A4"/>
  </mergeCells>
  <printOptions horizontalCentered="1"/>
  <pageMargins left="0.7" right="0.7" top="0.75" bottom="0.75" header="0.3" footer="0.3"/>
  <pageSetup paperSize="9" scale="72"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2"/>
  <sheetViews>
    <sheetView topLeftCell="A187" zoomScaleNormal="100" workbookViewId="0">
      <selection activeCell="H128" sqref="H128"/>
    </sheetView>
  </sheetViews>
  <sheetFormatPr defaultRowHeight="15"/>
  <cols>
    <col min="1" max="1" width="6.7109375" customWidth="1"/>
    <col min="2" max="2" width="14.7109375" style="47" customWidth="1"/>
    <col min="3" max="3" width="9.140625" customWidth="1"/>
    <col min="4" max="4" width="11.42578125" customWidth="1"/>
    <col min="5" max="6" width="9.140625" customWidth="1"/>
    <col min="7" max="7" width="10" customWidth="1"/>
    <col min="8" max="11" width="10" style="102" customWidth="1"/>
    <col min="12" max="12" width="9.140625" customWidth="1"/>
    <col min="13" max="13" width="11.7109375" hidden="1" customWidth="1"/>
    <col min="14" max="14" width="12.42578125" hidden="1" customWidth="1"/>
    <col min="15" max="15" width="11" hidden="1" customWidth="1"/>
    <col min="16" max="16" width="14.7109375" hidden="1" customWidth="1"/>
    <col min="17" max="18" width="9.140625" hidden="1" customWidth="1"/>
    <col min="19" max="19" width="8.85546875" hidden="1" customWidth="1"/>
    <col min="20" max="27" width="9.140625" hidden="1" customWidth="1"/>
    <col min="28" max="28" width="9.5703125" hidden="1" customWidth="1"/>
    <col min="29" max="29" width="9.5703125" customWidth="1"/>
    <col min="30" max="33" width="9.140625" customWidth="1"/>
    <col min="34" max="37" width="0" hidden="1" customWidth="1"/>
  </cols>
  <sheetData>
    <row r="1" spans="1:38" ht="36" customHeight="1">
      <c r="A1" s="1425" t="s">
        <v>1161</v>
      </c>
      <c r="B1" s="1426"/>
      <c r="C1" s="1426"/>
      <c r="D1" s="1426"/>
      <c r="E1" s="1426"/>
      <c r="F1" s="1426"/>
      <c r="G1" s="1426"/>
      <c r="H1" s="1426"/>
      <c r="I1" s="95"/>
      <c r="J1" s="213"/>
      <c r="K1" s="213"/>
    </row>
    <row r="2" spans="1:38" ht="26.45" customHeight="1">
      <c r="A2" s="1430" t="s">
        <v>727</v>
      </c>
      <c r="B2" s="1431"/>
      <c r="C2" s="1431"/>
      <c r="D2" s="1431"/>
      <c r="E2" s="1431"/>
      <c r="F2" s="1431"/>
      <c r="G2" s="1431"/>
      <c r="H2" s="1431"/>
      <c r="I2" s="437"/>
      <c r="J2" s="437"/>
      <c r="K2" s="437"/>
    </row>
    <row r="3" spans="1:38" ht="36" customHeight="1">
      <c r="A3" s="1427" t="s">
        <v>725</v>
      </c>
      <c r="B3" s="1429"/>
      <c r="C3" s="1429"/>
      <c r="D3" s="1429"/>
      <c r="E3" s="1429"/>
      <c r="F3" s="1429"/>
      <c r="G3" s="1429"/>
      <c r="H3" s="1429"/>
      <c r="I3" s="406"/>
      <c r="J3" s="406"/>
      <c r="K3" s="406"/>
    </row>
    <row r="4" spans="1:38" ht="36" customHeight="1">
      <c r="A4" s="1427" t="s">
        <v>659</v>
      </c>
      <c r="B4" s="1428"/>
      <c r="C4" s="1428"/>
      <c r="D4" s="1428"/>
      <c r="E4" s="1428"/>
      <c r="F4" s="1428"/>
      <c r="G4" s="1428"/>
      <c r="H4" s="1428"/>
      <c r="I4" s="96"/>
      <c r="J4" s="214"/>
      <c r="K4" s="214"/>
    </row>
    <row r="5" spans="1:38" ht="28.9" customHeight="1">
      <c r="A5" s="1427" t="s">
        <v>437</v>
      </c>
      <c r="B5" s="1428"/>
      <c r="C5" s="1428"/>
      <c r="D5" s="1428"/>
      <c r="E5" s="1428"/>
      <c r="F5" s="1428"/>
      <c r="G5" s="1428"/>
      <c r="H5" s="1428"/>
      <c r="I5" s="96"/>
      <c r="J5" s="214"/>
      <c r="K5" s="214"/>
      <c r="L5" s="1425"/>
      <c r="M5" s="1426"/>
    </row>
    <row r="6" spans="1:38" ht="36.75" customHeight="1">
      <c r="A6" s="1427" t="s">
        <v>401</v>
      </c>
      <c r="B6" s="1428"/>
      <c r="C6" s="1428"/>
      <c r="D6" s="1428"/>
      <c r="E6" s="1428"/>
      <c r="F6" s="1428"/>
      <c r="G6" s="1428"/>
      <c r="H6" s="1428"/>
      <c r="I6" s="119"/>
      <c r="J6" s="214"/>
      <c r="K6" s="214"/>
      <c r="L6" s="117"/>
      <c r="M6" s="118"/>
    </row>
    <row r="7" spans="1:38" ht="33.75" customHeight="1">
      <c r="A7" s="1427" t="s">
        <v>733</v>
      </c>
      <c r="B7" s="1428"/>
      <c r="C7" s="1428"/>
      <c r="D7" s="1428"/>
      <c r="E7" s="1428"/>
      <c r="F7" s="1428"/>
      <c r="G7" s="1428"/>
      <c r="H7" s="1428"/>
      <c r="I7" s="134"/>
      <c r="J7" s="214"/>
      <c r="K7" s="214"/>
      <c r="L7" s="132"/>
      <c r="M7" s="133"/>
    </row>
    <row r="8" spans="1:38" ht="37.5" customHeight="1">
      <c r="A8" s="1422" t="s">
        <v>159</v>
      </c>
      <c r="B8" s="1420" t="s">
        <v>168</v>
      </c>
      <c r="C8" s="1420" t="s">
        <v>160</v>
      </c>
      <c r="D8" s="1420" t="s">
        <v>170</v>
      </c>
      <c r="E8" s="1420" t="s">
        <v>162</v>
      </c>
      <c r="F8" s="1420"/>
      <c r="G8" s="1420" t="s">
        <v>8</v>
      </c>
      <c r="H8" s="1421"/>
      <c r="I8" s="110"/>
      <c r="J8" s="110"/>
      <c r="K8" s="110"/>
      <c r="M8" s="1410"/>
      <c r="N8" s="1411"/>
      <c r="O8" s="1411"/>
      <c r="P8" s="1405"/>
      <c r="Q8" s="1415"/>
      <c r="R8" s="1415"/>
      <c r="S8" s="1415"/>
      <c r="T8" s="1414"/>
      <c r="U8" s="1408"/>
      <c r="V8" s="1409"/>
    </row>
    <row r="9" spans="1:38" ht="31.5">
      <c r="A9" s="1422"/>
      <c r="B9" s="1420"/>
      <c r="C9" s="1420"/>
      <c r="D9" s="1420"/>
      <c r="E9" s="56" t="s">
        <v>160</v>
      </c>
      <c r="F9" s="56" t="s">
        <v>170</v>
      </c>
      <c r="G9" s="56" t="s">
        <v>160</v>
      </c>
      <c r="H9" s="94" t="s">
        <v>170</v>
      </c>
      <c r="I9" s="111"/>
      <c r="J9" s="111"/>
      <c r="K9" s="111"/>
      <c r="M9" s="1412" t="s">
        <v>202</v>
      </c>
      <c r="N9" s="1405"/>
      <c r="O9" s="1412" t="s">
        <v>203</v>
      </c>
      <c r="P9" s="1405"/>
      <c r="Q9" s="1412" t="s">
        <v>202</v>
      </c>
      <c r="R9" s="1405"/>
      <c r="S9" s="1413" t="s">
        <v>203</v>
      </c>
      <c r="T9" s="1414"/>
      <c r="U9" t="s">
        <v>205</v>
      </c>
      <c r="V9" t="s">
        <v>204</v>
      </c>
      <c r="AA9" t="s">
        <v>205</v>
      </c>
      <c r="AB9" t="s">
        <v>161</v>
      </c>
    </row>
    <row r="10" spans="1:38" s="996" customFormat="1" ht="15.75">
      <c r="A10" s="991">
        <v>1</v>
      </c>
      <c r="B10" s="992" t="s">
        <v>163</v>
      </c>
      <c r="C10" s="993">
        <f>SUM(C11:C15)</f>
        <v>18</v>
      </c>
      <c r="D10" s="994">
        <f>SUM(D11:D15)</f>
        <v>11.399099999999999</v>
      </c>
      <c r="E10" s="993">
        <f>SUM(E11:E15)</f>
        <v>0</v>
      </c>
      <c r="F10" s="993"/>
      <c r="G10" s="993">
        <f>SUM(G11:G15)</f>
        <v>18</v>
      </c>
      <c r="H10" s="994">
        <f>SUM(H11:H15)</f>
        <v>11.332999999999998</v>
      </c>
      <c r="I10" s="995"/>
      <c r="J10" s="995"/>
      <c r="K10" s="995"/>
      <c r="M10" s="22">
        <v>12</v>
      </c>
      <c r="N10" s="22">
        <v>0.88</v>
      </c>
      <c r="O10" s="22">
        <v>9</v>
      </c>
      <c r="P10" s="22">
        <v>5.2</v>
      </c>
      <c r="Q10" s="22">
        <v>12</v>
      </c>
      <c r="R10" s="22">
        <v>0.88</v>
      </c>
      <c r="S10" s="22">
        <v>9</v>
      </c>
      <c r="T10" s="22">
        <v>5.2</v>
      </c>
      <c r="U10" s="50">
        <v>48</v>
      </c>
      <c r="V10" s="50">
        <v>22.56</v>
      </c>
      <c r="W10" s="50"/>
      <c r="X10" s="50"/>
      <c r="Y10" s="23"/>
      <c r="Z10" s="23"/>
      <c r="AA10" s="23">
        <v>41</v>
      </c>
      <c r="AB10" s="23">
        <f>[1]Sheet1!$E$9+[1]Sheet1!$E$20+[1]Sheet1!$E$44</f>
        <v>22.7652</v>
      </c>
      <c r="AH10" s="23"/>
      <c r="AI10" s="23"/>
      <c r="AJ10" s="23"/>
      <c r="AK10" s="23"/>
    </row>
    <row r="11" spans="1:38" ht="15.75">
      <c r="A11" s="18"/>
      <c r="B11" s="55" t="s">
        <v>230</v>
      </c>
      <c r="C11" s="60">
        <f>COUNTA('Bieu 1A'!G11:G27)</f>
        <v>16</v>
      </c>
      <c r="D11" s="61">
        <f>SUM('Bieu 1A'!G11:G27)</f>
        <v>10.847399999999999</v>
      </c>
      <c r="E11" s="60">
        <f>COUNTA('Bieu 1A'!H11:H27)</f>
        <v>0</v>
      </c>
      <c r="F11" s="60">
        <f>SUM('Bieu 1A'!H11:H27)</f>
        <v>0</v>
      </c>
      <c r="G11" s="60">
        <f>COUNTA('Bieu 1A'!I11:I27)</f>
        <v>16</v>
      </c>
      <c r="H11" s="61">
        <f>SUM('Bieu 1A'!I11:I27)</f>
        <v>10.781299999999998</v>
      </c>
      <c r="I11" s="112">
        <f>COUNTA('Bieu 1A'!G11:G29)</f>
        <v>16</v>
      </c>
      <c r="J11" s="112">
        <f>C11+C12</f>
        <v>16</v>
      </c>
      <c r="K11" s="112">
        <f>J11-I11</f>
        <v>0</v>
      </c>
      <c r="L11">
        <f>C11</f>
        <v>16</v>
      </c>
      <c r="M11" s="16"/>
      <c r="N11" s="16"/>
      <c r="O11" s="16"/>
      <c r="P11" s="16"/>
      <c r="Q11" s="16"/>
      <c r="R11" s="16"/>
      <c r="S11" s="16"/>
      <c r="T11" s="16"/>
      <c r="U11" s="35"/>
      <c r="V11" s="35"/>
      <c r="W11" s="37"/>
      <c r="X11" s="37"/>
      <c r="AC11" s="44">
        <f t="shared" ref="AC11:AG15" si="0">D11</f>
        <v>10.847399999999999</v>
      </c>
      <c r="AD11">
        <f t="shared" si="0"/>
        <v>0</v>
      </c>
      <c r="AE11">
        <f t="shared" si="0"/>
        <v>0</v>
      </c>
      <c r="AF11">
        <f t="shared" si="0"/>
        <v>16</v>
      </c>
      <c r="AG11">
        <f t="shared" si="0"/>
        <v>10.781299999999998</v>
      </c>
      <c r="AH11">
        <f>C11</f>
        <v>16</v>
      </c>
    </row>
    <row r="12" spans="1:38" ht="15.75">
      <c r="A12" s="18"/>
      <c r="B12" s="55" t="s">
        <v>231</v>
      </c>
      <c r="C12" s="60">
        <f>COUNTA('Bieu 1A'!G28:G29)</f>
        <v>0</v>
      </c>
      <c r="D12" s="61">
        <f>SUM('Bieu 1A'!G28:G29)</f>
        <v>0</v>
      </c>
      <c r="E12" s="60"/>
      <c r="F12" s="60"/>
      <c r="G12" s="60">
        <f>COUNTA('Bieu 1A'!I28:I29)</f>
        <v>0</v>
      </c>
      <c r="H12" s="61">
        <f>SUM('Bieu 1A'!I28:I29)</f>
        <v>0</v>
      </c>
      <c r="I12" s="112"/>
      <c r="J12" s="112">
        <f>C12+C13</f>
        <v>0</v>
      </c>
      <c r="K12" s="112">
        <f>J12-I12</f>
        <v>0</v>
      </c>
      <c r="L12">
        <f>C12</f>
        <v>0</v>
      </c>
      <c r="M12" s="16"/>
      <c r="N12" s="16"/>
      <c r="O12" s="16"/>
      <c r="P12" s="16"/>
      <c r="Q12" s="16"/>
      <c r="R12" s="16"/>
      <c r="S12" s="16"/>
      <c r="T12" s="16"/>
      <c r="U12" s="35"/>
      <c r="V12" s="35"/>
      <c r="W12" s="37"/>
      <c r="X12" s="37"/>
      <c r="AC12">
        <f t="shared" si="0"/>
        <v>0</v>
      </c>
      <c r="AD12">
        <f t="shared" si="0"/>
        <v>0</v>
      </c>
      <c r="AE12">
        <f t="shared" si="0"/>
        <v>0</v>
      </c>
      <c r="AF12">
        <f t="shared" si="0"/>
        <v>0</v>
      </c>
      <c r="AG12">
        <f t="shared" si="0"/>
        <v>0</v>
      </c>
      <c r="AH12">
        <f>C12</f>
        <v>0</v>
      </c>
    </row>
    <row r="13" spans="1:38" ht="15.75">
      <c r="A13" s="18"/>
      <c r="B13" s="55" t="s">
        <v>229</v>
      </c>
      <c r="C13" s="60">
        <f>COUNTA('Bieu 1B'!G10:G14)</f>
        <v>0</v>
      </c>
      <c r="D13" s="61">
        <f>SUM('Bieu 1B'!G10:G14)</f>
        <v>0</v>
      </c>
      <c r="E13" s="60"/>
      <c r="F13" s="60"/>
      <c r="G13" s="60">
        <f>COUNTA('Bieu 1B'!I10:I14)</f>
        <v>0</v>
      </c>
      <c r="H13" s="61">
        <f>SUM('Bieu 1B'!I10:I14)</f>
        <v>0</v>
      </c>
      <c r="I13" s="112"/>
      <c r="J13" s="112"/>
      <c r="K13" s="112"/>
      <c r="L13">
        <f>C13</f>
        <v>0</v>
      </c>
      <c r="M13" s="16"/>
      <c r="N13" s="16"/>
      <c r="O13" s="16"/>
      <c r="P13" s="16"/>
      <c r="Q13" s="16"/>
      <c r="R13" s="16"/>
      <c r="S13" s="16"/>
      <c r="T13" s="16"/>
      <c r="U13" s="35"/>
      <c r="V13" s="35"/>
      <c r="W13" s="37"/>
      <c r="X13" s="37"/>
      <c r="AC13">
        <f t="shared" si="0"/>
        <v>0</v>
      </c>
      <c r="AD13">
        <f t="shared" si="0"/>
        <v>0</v>
      </c>
      <c r="AE13">
        <f t="shared" si="0"/>
        <v>0</v>
      </c>
      <c r="AF13">
        <f t="shared" si="0"/>
        <v>0</v>
      </c>
      <c r="AG13">
        <f t="shared" si="0"/>
        <v>0</v>
      </c>
      <c r="AI13">
        <f>C13</f>
        <v>0</v>
      </c>
      <c r="AL13">
        <f>F13</f>
        <v>0</v>
      </c>
    </row>
    <row r="14" spans="1:38" ht="15.75">
      <c r="A14" s="18"/>
      <c r="B14" s="55">
        <v>2.1</v>
      </c>
      <c r="C14" s="60">
        <f>COUNTA('Bieu 2'!G11:G13)</f>
        <v>2</v>
      </c>
      <c r="D14" s="61">
        <f>SUM('Bieu 2'!G11:G13)</f>
        <v>0.55170000000000008</v>
      </c>
      <c r="E14" s="60">
        <f>COUNTA('Bieu 2'!H11:H13)</f>
        <v>0</v>
      </c>
      <c r="F14" s="61">
        <f>SUM('Bieu 2'!H11:H13)</f>
        <v>0</v>
      </c>
      <c r="G14" s="60">
        <f>COUNTA('Bieu 2'!I11:I13)</f>
        <v>2</v>
      </c>
      <c r="H14" s="61">
        <f>SUM('Bieu 2'!I11:I13)</f>
        <v>0.55170000000000008</v>
      </c>
      <c r="I14" s="112"/>
      <c r="J14" s="112"/>
      <c r="K14" s="112"/>
      <c r="L14">
        <f>C14</f>
        <v>2</v>
      </c>
      <c r="M14" s="16"/>
      <c r="N14" s="16"/>
      <c r="O14" s="16"/>
      <c r="P14" s="16"/>
      <c r="Q14" s="16"/>
      <c r="R14" s="16"/>
      <c r="S14" s="16"/>
      <c r="T14" s="16"/>
      <c r="U14" s="35"/>
      <c r="V14" s="35"/>
      <c r="W14" s="37"/>
      <c r="X14" s="37"/>
      <c r="AC14">
        <f t="shared" si="0"/>
        <v>0.55170000000000008</v>
      </c>
      <c r="AD14">
        <f t="shared" si="0"/>
        <v>0</v>
      </c>
      <c r="AE14">
        <f t="shared" si="0"/>
        <v>0</v>
      </c>
      <c r="AF14">
        <f t="shared" si="0"/>
        <v>2</v>
      </c>
      <c r="AG14">
        <f t="shared" si="0"/>
        <v>0.55170000000000008</v>
      </c>
      <c r="AJ14">
        <f>C14</f>
        <v>2</v>
      </c>
    </row>
    <row r="15" spans="1:38" ht="15.75">
      <c r="A15" s="18"/>
      <c r="B15" s="55">
        <v>2.2000000000000002</v>
      </c>
      <c r="C15" s="60">
        <f>COUNTA('Bieu 2'!G14:G15)</f>
        <v>0</v>
      </c>
      <c r="D15" s="61">
        <f>SUM('Bieu 2'!G14:G15)</f>
        <v>0</v>
      </c>
      <c r="E15" s="60"/>
      <c r="F15" s="60"/>
      <c r="G15" s="60">
        <f>COUNTA('Bieu 2'!I14:I15)</f>
        <v>0</v>
      </c>
      <c r="H15" s="61">
        <f>SUM('Bieu 2'!I14:I15)</f>
        <v>0</v>
      </c>
      <c r="I15" s="112"/>
      <c r="J15" s="112"/>
      <c r="K15" s="112"/>
      <c r="L15">
        <f>C15</f>
        <v>0</v>
      </c>
      <c r="M15" s="16"/>
      <c r="N15" s="16"/>
      <c r="O15" s="16"/>
      <c r="P15" s="16"/>
      <c r="Q15" s="16"/>
      <c r="R15" s="16"/>
      <c r="S15" s="16"/>
      <c r="T15" s="16"/>
      <c r="U15" s="35"/>
      <c r="V15" s="35"/>
      <c r="W15" s="37"/>
      <c r="X15" s="37"/>
      <c r="AC15">
        <f t="shared" si="0"/>
        <v>0</v>
      </c>
      <c r="AD15">
        <f t="shared" si="0"/>
        <v>0</v>
      </c>
      <c r="AE15">
        <f t="shared" si="0"/>
        <v>0</v>
      </c>
      <c r="AF15">
        <f t="shared" si="0"/>
        <v>0</v>
      </c>
      <c r="AG15">
        <f t="shared" si="0"/>
        <v>0</v>
      </c>
      <c r="AJ15">
        <f>C15</f>
        <v>0</v>
      </c>
    </row>
    <row r="16" spans="1:38" s="996" customFormat="1" ht="15.75">
      <c r="A16" s="991">
        <v>2</v>
      </c>
      <c r="B16" s="992" t="s">
        <v>13</v>
      </c>
      <c r="C16" s="993">
        <f t="shared" ref="C16:H16" si="1">SUM(C17:C21)</f>
        <v>62</v>
      </c>
      <c r="D16" s="994">
        <f t="shared" si="1"/>
        <v>295.82100000000003</v>
      </c>
      <c r="E16" s="993">
        <f t="shared" si="1"/>
        <v>53</v>
      </c>
      <c r="F16" s="994">
        <f>SUM(F17:F21)</f>
        <v>129.125</v>
      </c>
      <c r="G16" s="993">
        <f t="shared" si="1"/>
        <v>59</v>
      </c>
      <c r="H16" s="994">
        <f t="shared" si="1"/>
        <v>179.221</v>
      </c>
      <c r="I16" s="995"/>
      <c r="J16" s="995">
        <f>C16+C17</f>
        <v>93</v>
      </c>
      <c r="K16" s="995">
        <f>J16-I16</f>
        <v>93</v>
      </c>
      <c r="M16" s="22">
        <v>26</v>
      </c>
      <c r="N16" s="22">
        <v>619</v>
      </c>
      <c r="O16" s="22">
        <v>21</v>
      </c>
      <c r="P16" s="22">
        <v>174</v>
      </c>
      <c r="Q16" s="22"/>
      <c r="R16" s="22"/>
      <c r="S16" s="22">
        <v>12</v>
      </c>
      <c r="T16" s="22">
        <v>161.15</v>
      </c>
      <c r="U16" s="50">
        <v>76</v>
      </c>
      <c r="V16" s="50">
        <v>1098</v>
      </c>
      <c r="W16" s="23"/>
      <c r="X16" s="23"/>
      <c r="Y16" s="23"/>
      <c r="Z16" s="23"/>
      <c r="AA16" s="23">
        <v>52</v>
      </c>
      <c r="AB16" s="23">
        <v>1051.5</v>
      </c>
      <c r="AH16" s="23"/>
      <c r="AI16" s="23"/>
      <c r="AJ16" s="23"/>
      <c r="AK16" s="23"/>
    </row>
    <row r="17" spans="1:38" ht="15.75">
      <c r="A17" s="18"/>
      <c r="B17" s="55" t="s">
        <v>230</v>
      </c>
      <c r="C17" s="60">
        <f>COUNTA('Bieu 1A'!G32:G64)</f>
        <v>31</v>
      </c>
      <c r="D17" s="61">
        <f>SUM('Bieu 1A'!G32:G64)</f>
        <v>239.65000000000003</v>
      </c>
      <c r="E17" s="60">
        <f>COUNTA('Bieu 1A'!H32:H64)</f>
        <v>25</v>
      </c>
      <c r="F17" s="60">
        <f>SUM('Bieu 1A'!H32:H64)</f>
        <v>111.22500000000001</v>
      </c>
      <c r="G17" s="60">
        <f>COUNTA('Bieu 1A'!I32:I64)</f>
        <v>31</v>
      </c>
      <c r="H17" s="61">
        <f>SUM('Bieu 1A'!I32:I64)</f>
        <v>154.63</v>
      </c>
      <c r="I17" s="112">
        <f>COUNTA('Bieu 1A'!G33:G76)</f>
        <v>42</v>
      </c>
      <c r="J17" s="112">
        <f>C17+C18</f>
        <v>36</v>
      </c>
      <c r="K17" s="112">
        <f>J17-I17</f>
        <v>-6</v>
      </c>
      <c r="L17">
        <f>C17</f>
        <v>31</v>
      </c>
      <c r="M17" s="16"/>
      <c r="N17" s="16"/>
      <c r="O17" s="16"/>
      <c r="P17" s="16"/>
      <c r="Q17" s="16"/>
      <c r="R17" s="16"/>
      <c r="S17" s="16"/>
      <c r="T17" s="16"/>
      <c r="U17" s="35"/>
      <c r="V17" s="35"/>
      <c r="W17" s="37"/>
      <c r="X17" s="37"/>
      <c r="AC17">
        <f t="shared" ref="AC17:AG21" si="2">D17</f>
        <v>239.65000000000003</v>
      </c>
      <c r="AD17">
        <f t="shared" si="2"/>
        <v>25</v>
      </c>
      <c r="AE17">
        <f t="shared" si="2"/>
        <v>111.22500000000001</v>
      </c>
      <c r="AF17">
        <f t="shared" si="2"/>
        <v>31</v>
      </c>
      <c r="AG17">
        <f t="shared" si="2"/>
        <v>154.63</v>
      </c>
      <c r="AH17">
        <f>C17</f>
        <v>31</v>
      </c>
    </row>
    <row r="18" spans="1:38" ht="15.75">
      <c r="A18" s="18"/>
      <c r="B18" s="55" t="s">
        <v>231</v>
      </c>
      <c r="C18" s="60">
        <f>COUNTA('Bieu 1A'!G72:G76)</f>
        <v>5</v>
      </c>
      <c r="D18" s="61">
        <f>SUM('Bieu 1A'!G72:G76)</f>
        <v>13.59</v>
      </c>
      <c r="E18" s="60">
        <f>COUNTA('Bieu 1A'!H72:H76)</f>
        <v>5</v>
      </c>
      <c r="F18" s="135">
        <f>SUM('Bieu 1A'!H72:H76)</f>
        <v>8.33</v>
      </c>
      <c r="G18" s="60">
        <f>COUNTA('Bieu 1A'!I72:I76)</f>
        <v>4</v>
      </c>
      <c r="H18" s="61">
        <f>SUM('Bieu 1A'!I72:I76)</f>
        <v>16.21</v>
      </c>
      <c r="I18" s="112"/>
      <c r="J18" s="112">
        <f>C18+C19</f>
        <v>30</v>
      </c>
      <c r="K18" s="112">
        <f>J18-I18</f>
        <v>30</v>
      </c>
      <c r="L18">
        <f>C18</f>
        <v>5</v>
      </c>
      <c r="M18" s="16"/>
      <c r="N18" s="16"/>
      <c r="O18" s="16"/>
      <c r="P18" s="16"/>
      <c r="Q18" s="16"/>
      <c r="R18" s="16"/>
      <c r="S18" s="16"/>
      <c r="T18" s="16"/>
      <c r="U18" s="35"/>
      <c r="V18" s="35"/>
      <c r="W18" s="37"/>
      <c r="X18" s="37"/>
      <c r="AC18">
        <f t="shared" si="2"/>
        <v>13.59</v>
      </c>
      <c r="AD18">
        <f t="shared" si="2"/>
        <v>5</v>
      </c>
      <c r="AE18">
        <f t="shared" si="2"/>
        <v>8.33</v>
      </c>
      <c r="AF18">
        <f t="shared" si="2"/>
        <v>4</v>
      </c>
      <c r="AG18">
        <f t="shared" si="2"/>
        <v>16.21</v>
      </c>
      <c r="AH18">
        <f>C18</f>
        <v>5</v>
      </c>
    </row>
    <row r="19" spans="1:38" ht="15.75">
      <c r="A19" s="18"/>
      <c r="B19" s="55" t="s">
        <v>229</v>
      </c>
      <c r="C19" s="60">
        <f>COUNTA('Bieu 1B'!G16:G41)</f>
        <v>25</v>
      </c>
      <c r="D19" s="61">
        <f>SUM('Bieu 1B'!G16:G41)</f>
        <v>37.080999999999996</v>
      </c>
      <c r="E19" s="60">
        <f>COUNTA('Bieu 1B'!H16:H41)</f>
        <v>22</v>
      </c>
      <c r="F19" s="60">
        <f>SUM('Bieu 1B'!H16:H41)</f>
        <v>8.5699999999999985</v>
      </c>
      <c r="G19" s="60">
        <f>COUNTA('Bieu 1B'!I16:I41)</f>
        <v>24</v>
      </c>
      <c r="H19" s="60">
        <f>SUM('Bieu 1B'!I16:I41)</f>
        <v>8.3810000000000002</v>
      </c>
      <c r="I19" s="113"/>
      <c r="J19" s="113"/>
      <c r="K19" s="113"/>
      <c r="L19">
        <f>C19</f>
        <v>25</v>
      </c>
      <c r="M19" s="16"/>
      <c r="N19" s="16"/>
      <c r="O19" s="16"/>
      <c r="P19" s="16"/>
      <c r="Q19" s="16"/>
      <c r="R19" s="16"/>
      <c r="S19" s="16"/>
      <c r="T19" s="16"/>
      <c r="U19" s="35"/>
      <c r="V19" s="35"/>
      <c r="W19" s="37"/>
      <c r="X19" s="37"/>
      <c r="AC19">
        <f t="shared" si="2"/>
        <v>37.080999999999996</v>
      </c>
      <c r="AD19">
        <f t="shared" si="2"/>
        <v>22</v>
      </c>
      <c r="AE19">
        <f t="shared" si="2"/>
        <v>8.5699999999999985</v>
      </c>
      <c r="AF19">
        <f t="shared" si="2"/>
        <v>24</v>
      </c>
      <c r="AG19">
        <f t="shared" si="2"/>
        <v>8.3810000000000002</v>
      </c>
      <c r="AI19">
        <f>C19</f>
        <v>25</v>
      </c>
      <c r="AL19">
        <f>F19</f>
        <v>8.5699999999999985</v>
      </c>
    </row>
    <row r="20" spans="1:38" ht="15.75">
      <c r="A20" s="18"/>
      <c r="B20" s="55">
        <v>2.1</v>
      </c>
      <c r="C20" s="60">
        <f>COUNTA('Bieu 2'!G17:G18)</f>
        <v>1</v>
      </c>
      <c r="D20" s="61">
        <f>SUM('Bieu 2'!G17:G18)</f>
        <v>5.5</v>
      </c>
      <c r="E20" s="60">
        <f>COUNTA('Bieu 2'!H17:H18)</f>
        <v>1</v>
      </c>
      <c r="F20" s="61">
        <f>SUM('Bieu 2'!H17:H18)</f>
        <v>1</v>
      </c>
      <c r="G20" s="60">
        <f>COUNTA('Bieu 2'!I17:I18)</f>
        <v>0</v>
      </c>
      <c r="H20" s="61">
        <f>SUM('Bieu 2'!I17:I18)</f>
        <v>0</v>
      </c>
      <c r="I20" s="113"/>
      <c r="J20" s="113"/>
      <c r="K20" s="113"/>
      <c r="L20">
        <f>C20</f>
        <v>1</v>
      </c>
      <c r="M20" s="16"/>
      <c r="N20" s="16"/>
      <c r="O20" s="16"/>
      <c r="P20" s="16"/>
      <c r="Q20" s="16"/>
      <c r="R20" s="16"/>
      <c r="S20" s="16"/>
      <c r="T20" s="16"/>
      <c r="U20" s="35"/>
      <c r="V20" s="35"/>
      <c r="W20" s="37"/>
      <c r="X20" s="37"/>
      <c r="AC20">
        <f t="shared" si="2"/>
        <v>5.5</v>
      </c>
      <c r="AD20">
        <f t="shared" si="2"/>
        <v>1</v>
      </c>
      <c r="AE20">
        <f t="shared" si="2"/>
        <v>1</v>
      </c>
      <c r="AF20">
        <f t="shared" si="2"/>
        <v>0</v>
      </c>
      <c r="AG20">
        <f t="shared" si="2"/>
        <v>0</v>
      </c>
      <c r="AJ20">
        <f>C20</f>
        <v>1</v>
      </c>
    </row>
    <row r="21" spans="1:38" ht="15.75">
      <c r="A21" s="18"/>
      <c r="B21" s="55">
        <v>2.2000000000000002</v>
      </c>
      <c r="C21" s="60">
        <f>COUNTA('Bieu 2'!G20:G20)</f>
        <v>0</v>
      </c>
      <c r="D21" s="61">
        <f>SUM('Bieu 2'!G20:G20)</f>
        <v>0</v>
      </c>
      <c r="E21" s="60">
        <f>COUNTA('Bieu 2'!H20:H20)</f>
        <v>0</v>
      </c>
      <c r="F21" s="61">
        <f>SUM('Bieu 2'!H20:H20)</f>
        <v>0</v>
      </c>
      <c r="G21" s="60">
        <f>COUNTA('Bieu 2'!I20:I20)</f>
        <v>0</v>
      </c>
      <c r="H21" s="61">
        <f>SUM('Bieu 2'!I20:I20)</f>
        <v>0</v>
      </c>
      <c r="I21" s="112"/>
      <c r="J21" s="112"/>
      <c r="K21" s="112"/>
      <c r="L21">
        <f>C21</f>
        <v>0</v>
      </c>
      <c r="M21" s="16"/>
      <c r="N21" s="16"/>
      <c r="O21" s="16"/>
      <c r="P21" s="16"/>
      <c r="Q21" s="16"/>
      <c r="R21" s="16"/>
      <c r="S21" s="16"/>
      <c r="T21" s="16"/>
      <c r="U21" s="35"/>
      <c r="V21" s="37"/>
      <c r="W21" s="37"/>
      <c r="X21" s="37"/>
      <c r="AC21">
        <f t="shared" si="2"/>
        <v>0</v>
      </c>
      <c r="AD21">
        <f t="shared" si="2"/>
        <v>0</v>
      </c>
      <c r="AE21">
        <f t="shared" si="2"/>
        <v>0</v>
      </c>
      <c r="AF21">
        <f t="shared" si="2"/>
        <v>0</v>
      </c>
      <c r="AG21">
        <f t="shared" si="2"/>
        <v>0</v>
      </c>
      <c r="AJ21">
        <f>C21</f>
        <v>0</v>
      </c>
    </row>
    <row r="22" spans="1:38" s="996" customFormat="1" ht="15.75">
      <c r="A22" s="991">
        <v>3</v>
      </c>
      <c r="B22" s="992" t="s">
        <v>11</v>
      </c>
      <c r="C22" s="993">
        <f t="shared" ref="C22:H22" si="3">SUM(C23:C27)</f>
        <v>76</v>
      </c>
      <c r="D22" s="994">
        <f t="shared" si="3"/>
        <v>159.10900000000001</v>
      </c>
      <c r="E22" s="993">
        <f t="shared" si="3"/>
        <v>5</v>
      </c>
      <c r="F22" s="993">
        <f t="shared" si="3"/>
        <v>8.9599999999999991</v>
      </c>
      <c r="G22" s="993">
        <f t="shared" si="3"/>
        <v>68</v>
      </c>
      <c r="H22" s="994">
        <f t="shared" si="3"/>
        <v>92.746400000000008</v>
      </c>
      <c r="I22" s="995"/>
      <c r="J22" s="995">
        <f>C22+C23</f>
        <v>136</v>
      </c>
      <c r="K22" s="995">
        <f>J22-I22</f>
        <v>136</v>
      </c>
      <c r="M22" s="16">
        <v>21</v>
      </c>
      <c r="N22" s="16">
        <v>23.2</v>
      </c>
      <c r="O22" s="16">
        <v>122</v>
      </c>
      <c r="P22" s="16">
        <v>347.2</v>
      </c>
      <c r="Q22" s="16">
        <v>21</v>
      </c>
      <c r="R22" s="16">
        <v>12.16</v>
      </c>
      <c r="S22" s="16">
        <v>42</v>
      </c>
      <c r="T22" s="16">
        <v>76.83</v>
      </c>
      <c r="U22" s="35">
        <v>144</v>
      </c>
      <c r="V22">
        <v>472.5</v>
      </c>
      <c r="W22"/>
      <c r="X22"/>
      <c r="Y22"/>
      <c r="Z22"/>
      <c r="AA22">
        <v>158</v>
      </c>
      <c r="AB22">
        <v>359.55</v>
      </c>
      <c r="AC22" s="997"/>
      <c r="AH22" s="23"/>
      <c r="AI22" s="23"/>
      <c r="AJ22" s="23"/>
      <c r="AK22" s="23"/>
    </row>
    <row r="23" spans="1:38" ht="15.75">
      <c r="A23" s="18"/>
      <c r="B23" s="55" t="s">
        <v>230</v>
      </c>
      <c r="C23" s="60">
        <f>COUNTA('Bieu 1A'!G87:G148)</f>
        <v>60</v>
      </c>
      <c r="D23" s="61">
        <f>SUM('Bieu 1A'!G87:G148)</f>
        <v>124.50900000000001</v>
      </c>
      <c r="E23" s="60">
        <f>COUNTA('Bieu 1A'!H87:H148)</f>
        <v>4</v>
      </c>
      <c r="F23" s="61">
        <f>SUM('Bieu 1A'!H87:H148)</f>
        <v>6.8599999999999994</v>
      </c>
      <c r="G23" s="60">
        <f>COUNTA('Bieu 1A'!I87:I148)</f>
        <v>54</v>
      </c>
      <c r="H23" s="61">
        <f>SUM('Bieu 1A'!I87:I148)</f>
        <v>62.596399999999996</v>
      </c>
      <c r="I23" s="112">
        <f>COUNTA('Bieu 1A'!G87:G160)</f>
        <v>71</v>
      </c>
      <c r="J23" s="112">
        <f>C23+C24</f>
        <v>71</v>
      </c>
      <c r="K23" s="112">
        <f>J23-I23</f>
        <v>0</v>
      </c>
      <c r="L23">
        <f>C23</f>
        <v>60</v>
      </c>
      <c r="M23" s="16"/>
      <c r="N23" s="16"/>
      <c r="O23" s="16"/>
      <c r="P23" s="16"/>
      <c r="Q23" s="16"/>
      <c r="R23" s="16"/>
      <c r="S23" s="16"/>
      <c r="T23" s="16"/>
      <c r="U23" s="35"/>
      <c r="V23" s="35"/>
      <c r="W23" s="37"/>
      <c r="X23" s="37"/>
      <c r="AC23">
        <f t="shared" ref="AC23:AG27" si="4">D23</f>
        <v>124.50900000000001</v>
      </c>
      <c r="AD23">
        <f t="shared" si="4"/>
        <v>4</v>
      </c>
      <c r="AE23">
        <f t="shared" si="4"/>
        <v>6.8599999999999994</v>
      </c>
      <c r="AF23">
        <f t="shared" si="4"/>
        <v>54</v>
      </c>
      <c r="AG23">
        <f t="shared" si="4"/>
        <v>62.596399999999996</v>
      </c>
      <c r="AH23">
        <f>C23</f>
        <v>60</v>
      </c>
    </row>
    <row r="24" spans="1:38" ht="15.75">
      <c r="A24" s="18"/>
      <c r="B24" s="55" t="s">
        <v>231</v>
      </c>
      <c r="C24" s="60">
        <f>COUNTA('Bieu 1A'!G149:G160)</f>
        <v>11</v>
      </c>
      <c r="D24" s="61">
        <f>SUM('Bieu 1A'!G149:G160)</f>
        <v>31.84</v>
      </c>
      <c r="E24" s="60">
        <f>COUNTA('Bieu 1A'!H149:H160)</f>
        <v>1</v>
      </c>
      <c r="F24" s="61">
        <f>SUM('Bieu 1A'!H149:H160)</f>
        <v>2.1</v>
      </c>
      <c r="G24" s="60">
        <f>COUNTA('Bieu 1A'!I149:I160)</f>
        <v>10</v>
      </c>
      <c r="H24" s="61">
        <f>SUM('Bieu 1A'!I149:I160)</f>
        <v>29.74</v>
      </c>
      <c r="I24" s="112"/>
      <c r="J24" s="112">
        <f>C24+C25</f>
        <v>13</v>
      </c>
      <c r="K24" s="112">
        <f>J24-I24</f>
        <v>13</v>
      </c>
      <c r="L24">
        <f>C24</f>
        <v>11</v>
      </c>
      <c r="M24" s="16"/>
      <c r="N24" s="16"/>
      <c r="O24" s="16"/>
      <c r="P24" s="16"/>
      <c r="Q24" s="16"/>
      <c r="R24" s="16"/>
      <c r="S24" s="16"/>
      <c r="T24" s="16"/>
      <c r="U24" s="35"/>
      <c r="V24" s="35"/>
      <c r="W24" s="37"/>
      <c r="X24" s="37"/>
      <c r="AC24">
        <f t="shared" si="4"/>
        <v>31.84</v>
      </c>
      <c r="AD24">
        <f t="shared" si="4"/>
        <v>1</v>
      </c>
      <c r="AE24">
        <f t="shared" si="4"/>
        <v>2.1</v>
      </c>
      <c r="AF24">
        <f t="shared" si="4"/>
        <v>10</v>
      </c>
      <c r="AG24">
        <f t="shared" si="4"/>
        <v>29.74</v>
      </c>
      <c r="AH24">
        <f>C24</f>
        <v>11</v>
      </c>
    </row>
    <row r="25" spans="1:38" ht="15.75">
      <c r="A25" s="18"/>
      <c r="B25" s="55" t="s">
        <v>229</v>
      </c>
      <c r="C25" s="60">
        <f>COUNTA('Bieu 1B'!G43:G45)</f>
        <v>2</v>
      </c>
      <c r="D25" s="61">
        <f>SUM('Bieu 1B'!G43:G45)</f>
        <v>0.04</v>
      </c>
      <c r="E25" s="60">
        <f>COUNTA('Bieu 1B'!H43:H45)</f>
        <v>0</v>
      </c>
      <c r="F25" s="61">
        <f>SUM('Bieu 1B'!H43:H45)</f>
        <v>0</v>
      </c>
      <c r="G25" s="60">
        <f>COUNTA('Bieu 1B'!I43:I45)</f>
        <v>2</v>
      </c>
      <c r="H25" s="61">
        <f>SUM('Bieu 1B'!I43:I45)</f>
        <v>0.04</v>
      </c>
      <c r="I25" s="112"/>
      <c r="J25" s="112"/>
      <c r="K25" s="112"/>
      <c r="L25">
        <f>C25</f>
        <v>2</v>
      </c>
      <c r="M25" s="16"/>
      <c r="N25" s="16"/>
      <c r="O25" s="16"/>
      <c r="P25" s="16"/>
      <c r="Q25" s="16"/>
      <c r="R25" s="16"/>
      <c r="S25" s="16"/>
      <c r="T25" s="16"/>
      <c r="U25" s="35"/>
      <c r="V25" s="35"/>
      <c r="W25" s="37"/>
      <c r="X25" s="37"/>
      <c r="AC25">
        <f t="shared" si="4"/>
        <v>0.04</v>
      </c>
      <c r="AD25">
        <f t="shared" si="4"/>
        <v>0</v>
      </c>
      <c r="AE25">
        <f t="shared" si="4"/>
        <v>0</v>
      </c>
      <c r="AF25">
        <f t="shared" si="4"/>
        <v>2</v>
      </c>
      <c r="AG25">
        <f t="shared" si="4"/>
        <v>0.04</v>
      </c>
      <c r="AI25">
        <f>C25</f>
        <v>2</v>
      </c>
      <c r="AL25">
        <f>F25</f>
        <v>0</v>
      </c>
    </row>
    <row r="26" spans="1:38" ht="15.75">
      <c r="A26" s="18"/>
      <c r="B26" s="55">
        <v>2.1</v>
      </c>
      <c r="C26" s="60">
        <f>COUNTA('Bieu 2'!G23:G24)</f>
        <v>1</v>
      </c>
      <c r="D26" s="61">
        <f>SUM('Bieu 2'!G23:G24)</f>
        <v>2.35</v>
      </c>
      <c r="E26" s="60">
        <f>COUNTA('Bieu 2'!H23:H24)</f>
        <v>0</v>
      </c>
      <c r="F26" s="60"/>
      <c r="G26" s="60">
        <f>COUNTA('Bieu 2'!I23:I24)</f>
        <v>0</v>
      </c>
      <c r="H26" s="61">
        <f>SUM('Bieu 2'!I23:I24)</f>
        <v>0</v>
      </c>
      <c r="I26" s="112"/>
      <c r="J26" s="112"/>
      <c r="K26" s="112"/>
      <c r="L26">
        <f>C26</f>
        <v>1</v>
      </c>
      <c r="M26" s="16"/>
      <c r="N26" s="16"/>
      <c r="O26" s="16"/>
      <c r="P26" s="16"/>
      <c r="Q26" s="16"/>
      <c r="R26" s="16"/>
      <c r="S26" s="16"/>
      <c r="T26" s="16"/>
      <c r="U26" s="35"/>
      <c r="V26" s="35"/>
      <c r="W26" s="37"/>
      <c r="X26" s="37"/>
      <c r="AC26">
        <f t="shared" si="4"/>
        <v>2.35</v>
      </c>
      <c r="AD26">
        <f t="shared" si="4"/>
        <v>0</v>
      </c>
      <c r="AE26">
        <f t="shared" si="4"/>
        <v>0</v>
      </c>
      <c r="AF26">
        <f t="shared" si="4"/>
        <v>0</v>
      </c>
      <c r="AG26">
        <f t="shared" si="4"/>
        <v>0</v>
      </c>
      <c r="AJ26">
        <f>C26</f>
        <v>1</v>
      </c>
    </row>
    <row r="27" spans="1:38" ht="15.75">
      <c r="A27" s="18"/>
      <c r="B27" s="55">
        <v>2.2000000000000002</v>
      </c>
      <c r="C27" s="60">
        <f>COUNTA('Bieu 2'!G25:G27)</f>
        <v>2</v>
      </c>
      <c r="D27" s="61">
        <f>SUM('Bieu 2'!G25:G27)</f>
        <v>0.37</v>
      </c>
      <c r="E27" s="60">
        <f>COUNTA('Bieu 2'!H25:H27)</f>
        <v>0</v>
      </c>
      <c r="F27" s="61">
        <f>SUM('Bieu 2'!H25:H27)</f>
        <v>0</v>
      </c>
      <c r="G27" s="60">
        <f>COUNTA('Bieu 2'!I25:I27)</f>
        <v>2</v>
      </c>
      <c r="H27" s="61">
        <f>SUM('Bieu 2'!I25:I27)</f>
        <v>0.37</v>
      </c>
      <c r="I27" s="112"/>
      <c r="J27" s="112"/>
      <c r="K27" s="112"/>
      <c r="L27">
        <f>C27</f>
        <v>2</v>
      </c>
      <c r="M27" s="16"/>
      <c r="N27" s="16"/>
      <c r="O27" s="16"/>
      <c r="P27" s="16"/>
      <c r="Q27" s="16"/>
      <c r="R27" s="16"/>
      <c r="S27" s="16"/>
      <c r="T27" s="16"/>
      <c r="U27" s="36"/>
      <c r="V27" s="36"/>
      <c r="W27" s="37"/>
      <c r="X27" s="37"/>
      <c r="AC27">
        <f t="shared" si="4"/>
        <v>0.37</v>
      </c>
      <c r="AD27">
        <f t="shared" si="4"/>
        <v>0</v>
      </c>
      <c r="AE27">
        <f t="shared" si="4"/>
        <v>0</v>
      </c>
      <c r="AF27">
        <f t="shared" si="4"/>
        <v>2</v>
      </c>
      <c r="AG27">
        <f t="shared" si="4"/>
        <v>0.37</v>
      </c>
      <c r="AJ27">
        <f>C27</f>
        <v>2</v>
      </c>
    </row>
    <row r="28" spans="1:38" s="996" customFormat="1" ht="15.75">
      <c r="A28" s="991">
        <v>4</v>
      </c>
      <c r="B28" s="992" t="s">
        <v>17</v>
      </c>
      <c r="C28" s="993">
        <f t="shared" ref="C28:H28" si="5">SUM(C29:C33)</f>
        <v>16</v>
      </c>
      <c r="D28" s="994">
        <f t="shared" si="5"/>
        <v>7.3859149999999989</v>
      </c>
      <c r="E28" s="993">
        <f t="shared" si="5"/>
        <v>0</v>
      </c>
      <c r="F28" s="993">
        <f t="shared" si="5"/>
        <v>0</v>
      </c>
      <c r="G28" s="993">
        <f t="shared" si="5"/>
        <v>16</v>
      </c>
      <c r="H28" s="994">
        <f t="shared" si="5"/>
        <v>7.3859149999999989</v>
      </c>
      <c r="I28" s="995"/>
      <c r="J28" s="995">
        <f>C28+C29</f>
        <v>28</v>
      </c>
      <c r="K28" s="995">
        <f>J28-I28</f>
        <v>28</v>
      </c>
      <c r="M28" s="274">
        <v>9</v>
      </c>
      <c r="N28" s="274">
        <v>2.71</v>
      </c>
      <c r="O28" s="274">
        <v>36</v>
      </c>
      <c r="P28" s="274">
        <v>27.15</v>
      </c>
      <c r="Q28" s="274"/>
      <c r="R28" s="274"/>
      <c r="S28" s="274">
        <v>10</v>
      </c>
      <c r="T28" s="274">
        <v>5.69</v>
      </c>
      <c r="U28" s="928">
        <v>91</v>
      </c>
      <c r="V28" s="928">
        <v>96.43</v>
      </c>
      <c r="W28" s="908"/>
      <c r="X28" s="908"/>
      <c r="Y28" s="908"/>
      <c r="Z28" s="908"/>
      <c r="AA28" s="908">
        <v>106</v>
      </c>
      <c r="AB28" s="908">
        <f>SUM([2]h10!$E$8:$E$120)</f>
        <v>92.623930000000001</v>
      </c>
      <c r="AC28" s="997"/>
      <c r="AH28" s="907"/>
      <c r="AI28" s="907"/>
      <c r="AJ28" s="907"/>
      <c r="AK28" s="907"/>
    </row>
    <row r="29" spans="1:38" ht="15.75">
      <c r="A29" s="18"/>
      <c r="B29" s="55" t="s">
        <v>230</v>
      </c>
      <c r="C29" s="60">
        <f>COUNTA('Bieu 1A'!G163:G177)</f>
        <v>12</v>
      </c>
      <c r="D29" s="61">
        <f>SUM('Bieu 1A'!G163:G177)</f>
        <v>5.4503149999999998</v>
      </c>
      <c r="E29" s="60"/>
      <c r="F29" s="60"/>
      <c r="G29" s="60">
        <f>COUNTA('Bieu 1A'!I163:I177)</f>
        <v>12</v>
      </c>
      <c r="H29" s="61">
        <f>SUM('Bieu 1A'!I163:I177)</f>
        <v>5.4503149999999998</v>
      </c>
      <c r="I29" s="264">
        <f>COUNTA('Bieu 1A'!G164:G177)</f>
        <v>12</v>
      </c>
      <c r="J29" s="112">
        <f>C29+C30</f>
        <v>12</v>
      </c>
      <c r="K29" s="112">
        <f>J29-I29</f>
        <v>0</v>
      </c>
      <c r="L29">
        <f>C29</f>
        <v>12</v>
      </c>
      <c r="M29" s="16"/>
      <c r="N29" s="16"/>
      <c r="O29" s="16"/>
      <c r="P29" s="16"/>
      <c r="Q29" s="16"/>
      <c r="R29" s="16"/>
      <c r="S29" s="16"/>
      <c r="T29" s="16"/>
      <c r="U29" s="35"/>
      <c r="V29" s="35"/>
      <c r="W29" s="37"/>
      <c r="X29" s="37"/>
      <c r="AC29">
        <f t="shared" ref="AC29:AG33" si="6">D29</f>
        <v>5.4503149999999998</v>
      </c>
      <c r="AD29">
        <f t="shared" si="6"/>
        <v>0</v>
      </c>
      <c r="AE29">
        <f t="shared" si="6"/>
        <v>0</v>
      </c>
      <c r="AF29">
        <f t="shared" si="6"/>
        <v>12</v>
      </c>
      <c r="AG29">
        <f t="shared" si="6"/>
        <v>5.4503149999999998</v>
      </c>
      <c r="AH29">
        <f>C29</f>
        <v>12</v>
      </c>
    </row>
    <row r="30" spans="1:38" ht="15.75">
      <c r="A30" s="18"/>
      <c r="B30" s="55" t="s">
        <v>231</v>
      </c>
      <c r="C30" s="60">
        <f>COUNTA('Bieu 1A'!G178:G179)</f>
        <v>0</v>
      </c>
      <c r="D30" s="61">
        <f>SUM('Bieu 1A'!G178:G179)</f>
        <v>0</v>
      </c>
      <c r="E30" s="60"/>
      <c r="F30" s="60"/>
      <c r="G30" s="60">
        <f>COUNTA('Bieu 1A'!I178:I179)</f>
        <v>0</v>
      </c>
      <c r="H30" s="61">
        <f>SUM('Bieu 1A'!I178:I179)</f>
        <v>0</v>
      </c>
      <c r="I30" s="112"/>
      <c r="J30" s="112">
        <f>C30+C31</f>
        <v>0</v>
      </c>
      <c r="K30" s="112">
        <f>J30-I30</f>
        <v>0</v>
      </c>
      <c r="L30">
        <f>C30</f>
        <v>0</v>
      </c>
      <c r="M30" s="16"/>
      <c r="N30" s="16"/>
      <c r="O30" s="16"/>
      <c r="P30" s="16"/>
      <c r="Q30" s="16"/>
      <c r="R30" s="16"/>
      <c r="S30" s="16"/>
      <c r="T30" s="16"/>
      <c r="U30" s="35"/>
      <c r="V30" s="35"/>
      <c r="W30" s="37"/>
      <c r="X30" s="37"/>
      <c r="AC30">
        <f t="shared" si="6"/>
        <v>0</v>
      </c>
      <c r="AD30">
        <f t="shared" si="6"/>
        <v>0</v>
      </c>
      <c r="AE30">
        <f t="shared" si="6"/>
        <v>0</v>
      </c>
      <c r="AF30">
        <f t="shared" si="6"/>
        <v>0</v>
      </c>
      <c r="AG30">
        <f t="shared" si="6"/>
        <v>0</v>
      </c>
      <c r="AH30">
        <f>C30</f>
        <v>0</v>
      </c>
    </row>
    <row r="31" spans="1:38" ht="15.75">
      <c r="A31" s="18"/>
      <c r="B31" s="55" t="s">
        <v>229</v>
      </c>
      <c r="C31" s="60">
        <f>COUNTA('Bieu 1B'!G47:G51)</f>
        <v>0</v>
      </c>
      <c r="D31" s="61">
        <f>SUM('Bieu 1B'!G47:G51)</f>
        <v>0</v>
      </c>
      <c r="E31" s="60"/>
      <c r="F31" s="60"/>
      <c r="G31" s="60">
        <f>COUNTA('Bieu 1B'!I47:I51)</f>
        <v>0</v>
      </c>
      <c r="H31" s="61">
        <f>SUM('Bieu 1B'!I47:I51)</f>
        <v>0</v>
      </c>
      <c r="I31" s="112"/>
      <c r="J31" s="112"/>
      <c r="K31" s="112"/>
      <c r="L31">
        <f>C31</f>
        <v>0</v>
      </c>
      <c r="M31" s="16"/>
      <c r="N31" s="16"/>
      <c r="O31" s="16"/>
      <c r="P31" s="16"/>
      <c r="Q31" s="16"/>
      <c r="R31" s="16"/>
      <c r="S31" s="16"/>
      <c r="T31" s="16"/>
      <c r="U31" s="35"/>
      <c r="V31" s="35"/>
      <c r="W31" s="37"/>
      <c r="X31" s="37"/>
      <c r="AC31">
        <f t="shared" si="6"/>
        <v>0</v>
      </c>
      <c r="AD31">
        <f t="shared" si="6"/>
        <v>0</v>
      </c>
      <c r="AE31">
        <f t="shared" si="6"/>
        <v>0</v>
      </c>
      <c r="AF31">
        <f t="shared" si="6"/>
        <v>0</v>
      </c>
      <c r="AG31">
        <f t="shared" si="6"/>
        <v>0</v>
      </c>
      <c r="AI31">
        <f>C31</f>
        <v>0</v>
      </c>
      <c r="AL31">
        <f>F31</f>
        <v>0</v>
      </c>
    </row>
    <row r="32" spans="1:38" ht="15.75">
      <c r="A32" s="18"/>
      <c r="B32" s="55">
        <v>2.1</v>
      </c>
      <c r="C32" s="60">
        <f>COUNTA('Bieu 2'!G30:G34)</f>
        <v>4</v>
      </c>
      <c r="D32" s="61">
        <f>SUM('Bieu 2'!G30:G34)</f>
        <v>1.9355999999999995</v>
      </c>
      <c r="E32" s="60"/>
      <c r="F32" s="60"/>
      <c r="G32" s="60">
        <f>COUNTA('Bieu 2'!I30:I34)</f>
        <v>4</v>
      </c>
      <c r="H32" s="61">
        <f>SUM('Bieu 2'!I30:I34)</f>
        <v>1.9355999999999995</v>
      </c>
      <c r="I32" s="112"/>
      <c r="J32" s="112"/>
      <c r="K32" s="112"/>
      <c r="L32">
        <f>C32</f>
        <v>4</v>
      </c>
      <c r="M32" s="16"/>
      <c r="N32" s="16"/>
      <c r="O32" s="16"/>
      <c r="P32" s="16"/>
      <c r="Q32" s="16"/>
      <c r="R32" s="16"/>
      <c r="S32" s="16"/>
      <c r="T32" s="16"/>
      <c r="U32" s="35"/>
      <c r="V32" s="35"/>
      <c r="W32" s="37"/>
      <c r="X32" s="37"/>
      <c r="AC32">
        <f t="shared" si="6"/>
        <v>1.9355999999999995</v>
      </c>
      <c r="AD32">
        <f t="shared" si="6"/>
        <v>0</v>
      </c>
      <c r="AE32">
        <f t="shared" si="6"/>
        <v>0</v>
      </c>
      <c r="AF32">
        <f t="shared" si="6"/>
        <v>4</v>
      </c>
      <c r="AG32">
        <f t="shared" si="6"/>
        <v>1.9355999999999995</v>
      </c>
      <c r="AJ32">
        <f>C32</f>
        <v>4</v>
      </c>
    </row>
    <row r="33" spans="1:38" ht="15.75">
      <c r="A33" s="18"/>
      <c r="B33" s="55">
        <v>2.2000000000000002</v>
      </c>
      <c r="C33" s="60">
        <f>COUNTA('Bieu 2'!G36:G37)</f>
        <v>0</v>
      </c>
      <c r="D33" s="61">
        <f>SUM('Bieu 2'!G36:G37)</f>
        <v>0</v>
      </c>
      <c r="E33" s="60"/>
      <c r="F33" s="60"/>
      <c r="G33" s="60">
        <f>COUNTA('Bieu 2'!I36:I37)</f>
        <v>0</v>
      </c>
      <c r="H33" s="61">
        <f>SUM('Bieu 2'!I36:I37)</f>
        <v>0</v>
      </c>
      <c r="I33" s="112"/>
      <c r="J33" s="112"/>
      <c r="K33" s="112"/>
      <c r="L33">
        <f>C33</f>
        <v>0</v>
      </c>
      <c r="M33" s="16"/>
      <c r="N33" s="16"/>
      <c r="O33" s="16"/>
      <c r="P33" s="16"/>
      <c r="Q33" s="16"/>
      <c r="R33" s="16"/>
      <c r="S33" s="16"/>
      <c r="T33" s="16"/>
      <c r="U33" s="35"/>
      <c r="V33" s="35"/>
      <c r="W33" s="37"/>
      <c r="X33" s="37"/>
      <c r="AC33">
        <f t="shared" si="6"/>
        <v>0</v>
      </c>
      <c r="AD33">
        <f t="shared" si="6"/>
        <v>0</v>
      </c>
      <c r="AE33">
        <f t="shared" si="6"/>
        <v>0</v>
      </c>
      <c r="AF33">
        <f t="shared" si="6"/>
        <v>0</v>
      </c>
      <c r="AG33">
        <f t="shared" si="6"/>
        <v>0</v>
      </c>
      <c r="AJ33">
        <f>C33</f>
        <v>0</v>
      </c>
    </row>
    <row r="34" spans="1:38" s="23" customFormat="1" ht="15.75">
      <c r="A34" s="18">
        <v>5</v>
      </c>
      <c r="B34" s="17" t="s">
        <v>150</v>
      </c>
      <c r="C34" s="60">
        <f t="shared" ref="C34:H34" si="7">SUM(C35:C39)</f>
        <v>45</v>
      </c>
      <c r="D34" s="61">
        <f t="shared" si="7"/>
        <v>222.35097400000001</v>
      </c>
      <c r="E34" s="60">
        <f t="shared" si="7"/>
        <v>26</v>
      </c>
      <c r="F34" s="60">
        <f t="shared" si="7"/>
        <v>23.53</v>
      </c>
      <c r="G34" s="60">
        <f t="shared" si="7"/>
        <v>43</v>
      </c>
      <c r="H34" s="61">
        <f t="shared" si="7"/>
        <v>218.890974</v>
      </c>
      <c r="I34" s="112"/>
      <c r="J34" s="112">
        <f>C34+C35</f>
        <v>78</v>
      </c>
      <c r="K34" s="112">
        <f>J34-I34</f>
        <v>78</v>
      </c>
      <c r="M34" s="16">
        <v>7</v>
      </c>
      <c r="N34" s="16">
        <v>15.468999999999999</v>
      </c>
      <c r="O34" s="16">
        <v>48</v>
      </c>
      <c r="P34" s="16">
        <v>91.43</v>
      </c>
      <c r="Q34" s="16">
        <v>3</v>
      </c>
      <c r="R34" s="16">
        <v>1.2609999999999999</v>
      </c>
      <c r="S34" s="16">
        <v>20</v>
      </c>
      <c r="T34" s="16">
        <v>30.26</v>
      </c>
      <c r="U34" s="35">
        <v>37</v>
      </c>
      <c r="V34" s="35">
        <v>213.28</v>
      </c>
      <c r="W34" s="35"/>
      <c r="X34" s="35"/>
      <c r="Y34"/>
      <c r="Z34"/>
      <c r="AA34">
        <v>110</v>
      </c>
      <c r="AB34">
        <v>529.94000000000005</v>
      </c>
      <c r="AC34"/>
    </row>
    <row r="35" spans="1:38" ht="15.75">
      <c r="A35" s="18"/>
      <c r="B35" s="55" t="s">
        <v>230</v>
      </c>
      <c r="C35" s="60">
        <f>COUNTA('Bieu 1A'!G182:G218)</f>
        <v>33</v>
      </c>
      <c r="D35" s="61">
        <f>SUM('Bieu 1A'!G182:G218)</f>
        <v>91.700973999999988</v>
      </c>
      <c r="E35" s="60">
        <f>COUNTA('Bieu 1A'!H182:H218)</f>
        <v>20</v>
      </c>
      <c r="F35" s="61">
        <f>SUM('Bieu 1A'!H182:H218)</f>
        <v>12.36</v>
      </c>
      <c r="G35" s="60">
        <f>COUNTA('Bieu 1A'!I182:I218)</f>
        <v>33</v>
      </c>
      <c r="H35" s="61">
        <f>SUM('Bieu 1A'!I182:I218)</f>
        <v>89.940973999999997</v>
      </c>
      <c r="I35" s="112">
        <f>COUNTA('Bieu 1A'!G183:G218)</f>
        <v>33</v>
      </c>
      <c r="J35" s="112">
        <f>C35+C36</f>
        <v>36</v>
      </c>
      <c r="K35" s="112">
        <f>J35-I35</f>
        <v>3</v>
      </c>
      <c r="L35">
        <f>C35</f>
        <v>33</v>
      </c>
      <c r="M35" s="16"/>
      <c r="N35" s="16"/>
      <c r="O35" s="16"/>
      <c r="P35" s="16"/>
      <c r="Q35" s="16"/>
      <c r="R35" s="16"/>
      <c r="S35" s="16"/>
      <c r="T35" s="16"/>
      <c r="U35" s="35"/>
      <c r="V35" s="35"/>
      <c r="W35" s="37"/>
      <c r="X35" s="37"/>
      <c r="AC35">
        <f t="shared" ref="AC35:AG39" si="8">D35</f>
        <v>91.700973999999988</v>
      </c>
      <c r="AD35">
        <f t="shared" si="8"/>
        <v>20</v>
      </c>
      <c r="AE35">
        <f t="shared" si="8"/>
        <v>12.36</v>
      </c>
      <c r="AF35">
        <f t="shared" si="8"/>
        <v>33</v>
      </c>
      <c r="AG35">
        <f t="shared" si="8"/>
        <v>89.940973999999997</v>
      </c>
      <c r="AH35">
        <f>C35</f>
        <v>33</v>
      </c>
    </row>
    <row r="36" spans="1:38" ht="15.75">
      <c r="A36" s="18"/>
      <c r="B36" s="55" t="s">
        <v>231</v>
      </c>
      <c r="C36" s="60">
        <f>COUNTA('Bieu 1A'!G219:G222)</f>
        <v>3</v>
      </c>
      <c r="D36" s="61">
        <f>SUM('Bieu 1A'!G219:G222)</f>
        <v>2.59</v>
      </c>
      <c r="E36" s="60">
        <f>COUNTA('Bieu 1A'!H219:H222)</f>
        <v>2</v>
      </c>
      <c r="F36" s="135">
        <f>SUM('Bieu 1A'!H219:H222)</f>
        <v>0.3</v>
      </c>
      <c r="G36" s="60">
        <f>COUNTA('Bieu 1A'!I219:I222)</f>
        <v>2</v>
      </c>
      <c r="H36" s="61">
        <f>SUM('Bieu 1A'!I219:I222)</f>
        <v>2.59</v>
      </c>
      <c r="I36" s="112"/>
      <c r="J36" s="112">
        <f>C36+C37</f>
        <v>5</v>
      </c>
      <c r="K36" s="112">
        <f>J36-I36</f>
        <v>5</v>
      </c>
      <c r="L36">
        <f>C36</f>
        <v>3</v>
      </c>
      <c r="M36" s="16"/>
      <c r="N36" s="16"/>
      <c r="O36" s="16"/>
      <c r="P36" s="16"/>
      <c r="Q36" s="16"/>
      <c r="R36" s="16"/>
      <c r="S36" s="16"/>
      <c r="T36" s="16"/>
      <c r="U36" s="35"/>
      <c r="V36" s="35"/>
      <c r="W36" s="37"/>
      <c r="X36" s="37"/>
      <c r="AC36">
        <f t="shared" si="8"/>
        <v>2.59</v>
      </c>
      <c r="AD36">
        <f t="shared" si="8"/>
        <v>2</v>
      </c>
      <c r="AE36">
        <f t="shared" si="8"/>
        <v>0.3</v>
      </c>
      <c r="AF36">
        <f t="shared" si="8"/>
        <v>2</v>
      </c>
      <c r="AG36">
        <f t="shared" si="8"/>
        <v>2.59</v>
      </c>
      <c r="AH36">
        <f>C36</f>
        <v>3</v>
      </c>
    </row>
    <row r="37" spans="1:38" ht="15.75">
      <c r="A37" s="18"/>
      <c r="B37" s="55" t="s">
        <v>229</v>
      </c>
      <c r="C37" s="60">
        <f>COUNTA('Bieu 1B'!G53:G55)</f>
        <v>2</v>
      </c>
      <c r="D37" s="61">
        <f>SUM('Bieu 1B'!G53:G55)</f>
        <v>4.3</v>
      </c>
      <c r="E37" s="60">
        <f>COUNTA('Bieu 1B'!H53:H55)</f>
        <v>2</v>
      </c>
      <c r="F37" s="60">
        <f>SUM('Bieu 1B'!H53:H55)</f>
        <v>2.74</v>
      </c>
      <c r="G37" s="60">
        <f>COUNTA('Bieu 1B'!I53:I55)</f>
        <v>1</v>
      </c>
      <c r="H37" s="61">
        <f>SUM('Bieu 1B'!I53:I55)</f>
        <v>2.6</v>
      </c>
      <c r="I37" s="112"/>
      <c r="J37" s="112"/>
      <c r="K37" s="112"/>
      <c r="L37">
        <f>C37</f>
        <v>2</v>
      </c>
      <c r="M37" s="16"/>
      <c r="N37" s="16"/>
      <c r="O37" s="16"/>
      <c r="P37" s="16"/>
      <c r="Q37" s="16"/>
      <c r="R37" s="16"/>
      <c r="S37" s="16"/>
      <c r="T37" s="16"/>
      <c r="U37" s="35"/>
      <c r="V37" s="35"/>
      <c r="W37" s="37"/>
      <c r="X37" s="37"/>
      <c r="AC37">
        <f t="shared" si="8"/>
        <v>4.3</v>
      </c>
      <c r="AD37">
        <f t="shared" si="8"/>
        <v>2</v>
      </c>
      <c r="AE37">
        <f t="shared" si="8"/>
        <v>2.74</v>
      </c>
      <c r="AF37">
        <f t="shared" si="8"/>
        <v>1</v>
      </c>
      <c r="AG37">
        <f t="shared" si="8"/>
        <v>2.6</v>
      </c>
      <c r="AI37">
        <f>C37</f>
        <v>2</v>
      </c>
      <c r="AL37">
        <f>F37</f>
        <v>2.74</v>
      </c>
    </row>
    <row r="38" spans="1:38" ht="15.75">
      <c r="A38" s="18"/>
      <c r="B38" s="55">
        <v>2.1</v>
      </c>
      <c r="C38" s="60">
        <f>COUNTA('Bieu 2'!G41:G45)</f>
        <v>5</v>
      </c>
      <c r="D38" s="61">
        <f>SUM('Bieu 2'!G41:G45)</f>
        <v>55.140000000000008</v>
      </c>
      <c r="E38" s="60">
        <f>COUNTA('Bieu 2'!H41:H45)</f>
        <v>2</v>
      </c>
      <c r="F38" s="61">
        <f>SUM('Bieu 2'!H41:H45)</f>
        <v>8.129999999999999</v>
      </c>
      <c r="G38" s="60">
        <f>COUNTA('Bieu 2'!I41:I45)</f>
        <v>5</v>
      </c>
      <c r="H38" s="61">
        <f>SUM('Bieu 2'!I41:I45)</f>
        <v>55.140000000000008</v>
      </c>
      <c r="I38" s="112"/>
      <c r="J38" s="112"/>
      <c r="K38" s="112"/>
      <c r="L38">
        <f>C38</f>
        <v>5</v>
      </c>
      <c r="M38" s="16"/>
      <c r="N38" s="16"/>
      <c r="O38" s="16"/>
      <c r="P38" s="16"/>
      <c r="Q38" s="16"/>
      <c r="R38" s="16"/>
      <c r="S38" s="16"/>
      <c r="T38" s="16"/>
      <c r="U38" s="35"/>
      <c r="V38" s="35"/>
      <c r="W38" s="37"/>
      <c r="X38" s="37"/>
      <c r="AC38">
        <f t="shared" si="8"/>
        <v>55.140000000000008</v>
      </c>
      <c r="AD38">
        <f t="shared" si="8"/>
        <v>2</v>
      </c>
      <c r="AE38">
        <f t="shared" si="8"/>
        <v>8.129999999999999</v>
      </c>
      <c r="AF38">
        <f t="shared" si="8"/>
        <v>5</v>
      </c>
      <c r="AG38">
        <f t="shared" si="8"/>
        <v>55.140000000000008</v>
      </c>
      <c r="AJ38">
        <f>C38</f>
        <v>5</v>
      </c>
    </row>
    <row r="39" spans="1:38" ht="15.75">
      <c r="A39" s="18"/>
      <c r="B39" s="55">
        <v>2.2000000000000002</v>
      </c>
      <c r="C39" s="60">
        <f>COUNTA('Bieu 2'!G46:G48)</f>
        <v>2</v>
      </c>
      <c r="D39" s="61">
        <f>SUM('Bieu 2'!G46:G48)</f>
        <v>68.62</v>
      </c>
      <c r="E39" s="60">
        <f>COUNTA('Bieu 2'!H46:H48)</f>
        <v>0</v>
      </c>
      <c r="F39" s="61">
        <f>SUM('Bieu 2'!H46:H48)</f>
        <v>0</v>
      </c>
      <c r="G39" s="60">
        <f>COUNTA('Bieu 2'!I46:I48)</f>
        <v>2</v>
      </c>
      <c r="H39" s="61">
        <f>SUM('Bieu 2'!I46:I48)</f>
        <v>68.62</v>
      </c>
      <c r="I39" s="112"/>
      <c r="J39" s="112"/>
      <c r="K39" s="112"/>
      <c r="L39">
        <f>C39</f>
        <v>2</v>
      </c>
      <c r="M39" s="16"/>
      <c r="N39" s="16"/>
      <c r="O39" s="16"/>
      <c r="P39" s="16"/>
      <c r="Q39" s="16"/>
      <c r="R39" s="16"/>
      <c r="S39" s="16"/>
      <c r="T39" s="16"/>
      <c r="U39" s="35"/>
      <c r="V39" s="35"/>
      <c r="W39" s="37"/>
      <c r="X39" s="37"/>
      <c r="AC39">
        <f t="shared" si="8"/>
        <v>68.62</v>
      </c>
      <c r="AD39">
        <f t="shared" si="8"/>
        <v>0</v>
      </c>
      <c r="AE39">
        <f t="shared" si="8"/>
        <v>0</v>
      </c>
      <c r="AF39">
        <f t="shared" si="8"/>
        <v>2</v>
      </c>
      <c r="AG39">
        <f t="shared" si="8"/>
        <v>68.62</v>
      </c>
      <c r="AJ39">
        <f>C39</f>
        <v>2</v>
      </c>
    </row>
    <row r="40" spans="1:38" s="23" customFormat="1" ht="15.75">
      <c r="A40" s="18">
        <v>6</v>
      </c>
      <c r="B40" s="17" t="s">
        <v>26</v>
      </c>
      <c r="C40" s="60">
        <f t="shared" ref="C40:H40" si="9">SUM(C41:C45)</f>
        <v>61</v>
      </c>
      <c r="D40" s="61">
        <f t="shared" si="9"/>
        <v>306.97199999999998</v>
      </c>
      <c r="E40" s="60">
        <f t="shared" si="9"/>
        <v>29</v>
      </c>
      <c r="F40" s="60">
        <f t="shared" si="9"/>
        <v>43.54</v>
      </c>
      <c r="G40" s="60">
        <f t="shared" si="9"/>
        <v>61</v>
      </c>
      <c r="H40" s="61">
        <f t="shared" si="9"/>
        <v>216.05199999999996</v>
      </c>
      <c r="I40" s="112"/>
      <c r="J40" s="112">
        <f>C40+C41</f>
        <v>91</v>
      </c>
      <c r="K40" s="112">
        <f>J40-I40</f>
        <v>91</v>
      </c>
      <c r="M40" s="16">
        <v>14</v>
      </c>
      <c r="N40" s="16">
        <v>42.991999999999997</v>
      </c>
      <c r="O40" s="16">
        <v>37</v>
      </c>
      <c r="P40" s="16">
        <v>218.57300000000001</v>
      </c>
      <c r="Q40" s="16">
        <v>3</v>
      </c>
      <c r="R40" s="16">
        <v>21</v>
      </c>
      <c r="S40" s="16">
        <v>5</v>
      </c>
      <c r="T40" s="16">
        <v>27.13</v>
      </c>
      <c r="U40" s="35">
        <v>98</v>
      </c>
      <c r="V40" s="35">
        <v>380.50900000000001</v>
      </c>
      <c r="W40"/>
      <c r="X40"/>
      <c r="Y40"/>
      <c r="Z40"/>
      <c r="AA40">
        <v>153</v>
      </c>
      <c r="AB40">
        <f>'[3](In) 20.9.2016'!$E$7+'[3](In) 20.9.2016'!$E$40+'[3](In) 20.9.2016'!$E$66</f>
        <v>310.96999999999997</v>
      </c>
      <c r="AC40"/>
    </row>
    <row r="41" spans="1:38" ht="15.75">
      <c r="A41" s="18"/>
      <c r="B41" s="55" t="s">
        <v>230</v>
      </c>
      <c r="C41" s="60">
        <f>COUNTA('Bieu 1A'!G225:G258)</f>
        <v>30</v>
      </c>
      <c r="D41" s="61">
        <f>SUM('Bieu 1A'!G225:G258)</f>
        <v>37.007999999999988</v>
      </c>
      <c r="E41" s="60">
        <f>COUNTA('Bieu 1A'!H225:H258)</f>
        <v>13</v>
      </c>
      <c r="F41" s="61">
        <f>SUM('Bieu 1A'!H225:H258)</f>
        <v>20.69</v>
      </c>
      <c r="G41" s="60">
        <f>COUNTA('Bieu 1A'!I225:I258)</f>
        <v>30</v>
      </c>
      <c r="H41" s="61">
        <f>SUM('Bieu 1A'!I225:I258)</f>
        <v>35.447999999999993</v>
      </c>
      <c r="I41" s="112">
        <f>COUNTA('Bieu 1A'!G226:G258)</f>
        <v>30</v>
      </c>
      <c r="J41" s="112">
        <f>C41+C42</f>
        <v>32</v>
      </c>
      <c r="K41" s="112">
        <f>J41-I41</f>
        <v>2</v>
      </c>
      <c r="L41">
        <f>C41</f>
        <v>30</v>
      </c>
      <c r="M41" s="16"/>
      <c r="N41" s="16"/>
      <c r="O41" s="16"/>
      <c r="P41" s="16"/>
      <c r="Q41" s="16"/>
      <c r="R41" s="16"/>
      <c r="S41" s="16"/>
      <c r="T41" s="16"/>
      <c r="U41" s="35"/>
      <c r="V41" s="35"/>
      <c r="W41" s="37"/>
      <c r="X41" s="37"/>
      <c r="AC41">
        <f t="shared" ref="AC41:AG45" si="10">D41</f>
        <v>37.007999999999988</v>
      </c>
      <c r="AD41">
        <f t="shared" si="10"/>
        <v>13</v>
      </c>
      <c r="AE41">
        <f t="shared" si="10"/>
        <v>20.69</v>
      </c>
      <c r="AF41">
        <f t="shared" si="10"/>
        <v>30</v>
      </c>
      <c r="AG41">
        <f t="shared" si="10"/>
        <v>35.447999999999993</v>
      </c>
      <c r="AH41">
        <f>C41</f>
        <v>30</v>
      </c>
    </row>
    <row r="42" spans="1:38" ht="15.75">
      <c r="A42" s="18"/>
      <c r="B42" s="55" t="s">
        <v>231</v>
      </c>
      <c r="C42" s="60">
        <f>COUNTA('Bieu 1A'!G259:G261)</f>
        <v>2</v>
      </c>
      <c r="D42" s="61">
        <f>SUM('Bieu 1A'!G259:G261)</f>
        <v>29.57</v>
      </c>
      <c r="E42" s="60">
        <f>COUNTA('Bieu 1A'!H259:H261)</f>
        <v>0</v>
      </c>
      <c r="F42" s="61">
        <f>SUM('Bieu 1A'!H259:H261)</f>
        <v>0</v>
      </c>
      <c r="G42" s="60">
        <f>COUNTA('Bieu 1A'!I259:I261)</f>
        <v>2</v>
      </c>
      <c r="H42" s="61">
        <f>SUM('Bieu 1A'!I259:I261)</f>
        <v>29.57</v>
      </c>
      <c r="I42" s="112"/>
      <c r="J42" s="112">
        <f>C42+C43</f>
        <v>22</v>
      </c>
      <c r="K42" s="112">
        <f>J42-I42</f>
        <v>22</v>
      </c>
      <c r="L42">
        <f>C42</f>
        <v>2</v>
      </c>
      <c r="M42" s="16"/>
      <c r="N42" s="16"/>
      <c r="O42" s="16"/>
      <c r="P42" s="16"/>
      <c r="Q42" s="16"/>
      <c r="R42" s="16"/>
      <c r="S42" s="16"/>
      <c r="T42" s="16"/>
      <c r="U42" s="35"/>
      <c r="V42" s="35"/>
      <c r="W42" s="37"/>
      <c r="X42" s="37"/>
      <c r="AC42">
        <f t="shared" si="10"/>
        <v>29.57</v>
      </c>
      <c r="AD42">
        <f t="shared" si="10"/>
        <v>0</v>
      </c>
      <c r="AE42">
        <f t="shared" si="10"/>
        <v>0</v>
      </c>
      <c r="AF42">
        <f t="shared" si="10"/>
        <v>2</v>
      </c>
      <c r="AG42">
        <f t="shared" si="10"/>
        <v>29.57</v>
      </c>
      <c r="AH42">
        <f>C42</f>
        <v>2</v>
      </c>
    </row>
    <row r="43" spans="1:38" ht="15.75">
      <c r="A43" s="18"/>
      <c r="B43" s="55" t="s">
        <v>229</v>
      </c>
      <c r="C43" s="60">
        <f>COUNTA('Bieu 1B'!G57:G77)</f>
        <v>20</v>
      </c>
      <c r="D43" s="61">
        <f>SUM('Bieu 1B'!G57:G77)</f>
        <v>20.823999999999998</v>
      </c>
      <c r="E43" s="60">
        <f>COUNTA('Bieu 1B'!H57:H77)</f>
        <v>13</v>
      </c>
      <c r="F43" s="61">
        <f>SUM('Bieu 1B'!H57:H77)</f>
        <v>9.9499999999999993</v>
      </c>
      <c r="G43" s="60">
        <f>COUNTA('Bieu 1B'!I57:I77)</f>
        <v>20</v>
      </c>
      <c r="H43" s="61">
        <f>SUM('Bieu 1B'!I57:I77)</f>
        <v>20.823999999999998</v>
      </c>
      <c r="I43" s="112"/>
      <c r="J43" s="112"/>
      <c r="K43" s="112"/>
      <c r="L43">
        <f>C43</f>
        <v>20</v>
      </c>
      <c r="M43" s="16"/>
      <c r="N43" s="16"/>
      <c r="O43" s="16"/>
      <c r="P43" s="16"/>
      <c r="Q43" s="16"/>
      <c r="R43" s="16"/>
      <c r="S43" s="16"/>
      <c r="T43" s="16"/>
      <c r="U43" s="35"/>
      <c r="V43" s="35"/>
      <c r="W43" s="37"/>
      <c r="X43" s="37"/>
      <c r="AC43">
        <f t="shared" si="10"/>
        <v>20.823999999999998</v>
      </c>
      <c r="AD43">
        <f t="shared" si="10"/>
        <v>13</v>
      </c>
      <c r="AE43">
        <f t="shared" si="10"/>
        <v>9.9499999999999993</v>
      </c>
      <c r="AF43">
        <f t="shared" si="10"/>
        <v>20</v>
      </c>
      <c r="AG43">
        <f t="shared" si="10"/>
        <v>20.823999999999998</v>
      </c>
      <c r="AI43">
        <f>C43</f>
        <v>20</v>
      </c>
      <c r="AL43">
        <f>F43</f>
        <v>9.9499999999999993</v>
      </c>
    </row>
    <row r="44" spans="1:38" ht="15.75">
      <c r="A44" s="18"/>
      <c r="B44" s="55">
        <v>2.1</v>
      </c>
      <c r="C44" s="60">
        <f>COUNTA('Bieu 2'!G52:G61)</f>
        <v>9</v>
      </c>
      <c r="D44" s="61">
        <f>SUM('Bieu 2'!G52:G61)</f>
        <v>219.57000000000002</v>
      </c>
      <c r="E44" s="60">
        <f>COUNTA('Bieu 2'!H52:H61)</f>
        <v>3</v>
      </c>
      <c r="F44" s="61">
        <f>SUM('Bieu 2'!H52:H61)</f>
        <v>12.899999999999999</v>
      </c>
      <c r="G44" s="60">
        <f>COUNTA('Bieu 2'!I52:I61)</f>
        <v>9</v>
      </c>
      <c r="H44" s="61">
        <f>SUM('Bieu 2'!I52:I61)</f>
        <v>130.20999999999998</v>
      </c>
      <c r="I44" s="113"/>
      <c r="J44" s="113"/>
      <c r="K44" s="113"/>
      <c r="L44">
        <f>C44</f>
        <v>9</v>
      </c>
      <c r="M44" s="16"/>
      <c r="N44" s="16"/>
      <c r="O44" s="16"/>
      <c r="P44" s="16"/>
      <c r="Q44" s="16"/>
      <c r="R44" s="16"/>
      <c r="S44" s="16"/>
      <c r="T44" s="16"/>
      <c r="U44" s="35"/>
      <c r="V44" s="35"/>
      <c r="W44" s="37"/>
      <c r="X44" s="37"/>
      <c r="AC44">
        <f t="shared" si="10"/>
        <v>219.57000000000002</v>
      </c>
      <c r="AD44">
        <f t="shared" si="10"/>
        <v>3</v>
      </c>
      <c r="AE44">
        <f t="shared" si="10"/>
        <v>12.899999999999999</v>
      </c>
      <c r="AF44">
        <f t="shared" si="10"/>
        <v>9</v>
      </c>
      <c r="AG44">
        <f t="shared" si="10"/>
        <v>130.20999999999998</v>
      </c>
      <c r="AJ44">
        <f>C44</f>
        <v>9</v>
      </c>
    </row>
    <row r="45" spans="1:38" ht="15.75">
      <c r="A45" s="18"/>
      <c r="B45" s="55">
        <v>2.2000000000000002</v>
      </c>
      <c r="C45" s="60">
        <f>COUNTA('Bieu 2'!G62:G63)</f>
        <v>0</v>
      </c>
      <c r="D45" s="61">
        <f>SUM('Bieu 2'!G62:G63)</f>
        <v>0</v>
      </c>
      <c r="E45" s="60">
        <f>COUNTA('Bieu 2'!H62:H63)</f>
        <v>0</v>
      </c>
      <c r="F45" s="61">
        <f>SUM('Bieu 2'!H62:H63)</f>
        <v>0</v>
      </c>
      <c r="G45" s="60">
        <f>COUNTA('Bieu 2'!I62:I63)</f>
        <v>0</v>
      </c>
      <c r="H45" s="61">
        <f>SUM('Bieu 2'!I62:I63)</f>
        <v>0</v>
      </c>
      <c r="I45" s="113"/>
      <c r="J45" s="113"/>
      <c r="K45" s="113"/>
      <c r="L45">
        <f>C45</f>
        <v>0</v>
      </c>
      <c r="M45" s="16"/>
      <c r="N45" s="16"/>
      <c r="O45" s="16"/>
      <c r="P45" s="16"/>
      <c r="Q45" s="16"/>
      <c r="R45" s="16"/>
      <c r="S45" s="16"/>
      <c r="T45" s="16"/>
      <c r="U45" s="36"/>
      <c r="V45" s="36"/>
      <c r="W45" s="37"/>
      <c r="X45" s="37"/>
      <c r="AC45">
        <f t="shared" si="10"/>
        <v>0</v>
      </c>
      <c r="AD45">
        <f t="shared" si="10"/>
        <v>0</v>
      </c>
      <c r="AE45">
        <f t="shared" si="10"/>
        <v>0</v>
      </c>
      <c r="AF45">
        <f t="shared" si="10"/>
        <v>0</v>
      </c>
      <c r="AG45">
        <f t="shared" si="10"/>
        <v>0</v>
      </c>
      <c r="AJ45">
        <f>C45</f>
        <v>0</v>
      </c>
    </row>
    <row r="46" spans="1:38" s="23" customFormat="1" ht="15.75">
      <c r="A46" s="18">
        <v>7</v>
      </c>
      <c r="B46" s="17" t="s">
        <v>29</v>
      </c>
      <c r="C46" s="60">
        <f t="shared" ref="C46:H46" si="11">SUM(C47:C51)</f>
        <v>120</v>
      </c>
      <c r="D46" s="61">
        <f t="shared" si="11"/>
        <v>1326.16272</v>
      </c>
      <c r="E46" s="60">
        <f t="shared" si="11"/>
        <v>77</v>
      </c>
      <c r="F46" s="61">
        <f t="shared" si="11"/>
        <v>127.49160000000002</v>
      </c>
      <c r="G46" s="60">
        <f t="shared" si="11"/>
        <v>114</v>
      </c>
      <c r="H46" s="61">
        <f t="shared" si="11"/>
        <v>1052.3145</v>
      </c>
      <c r="I46" s="112"/>
      <c r="J46" s="112">
        <f>C46+C47</f>
        <v>179</v>
      </c>
      <c r="K46" s="112">
        <f>J46-I46</f>
        <v>179</v>
      </c>
      <c r="M46" s="16">
        <v>8</v>
      </c>
      <c r="N46" s="16">
        <v>13.05</v>
      </c>
      <c r="O46" s="16">
        <v>62</v>
      </c>
      <c r="P46" s="16">
        <v>127</v>
      </c>
      <c r="Q46" s="16">
        <v>5</v>
      </c>
      <c r="R46" s="16">
        <v>1.54</v>
      </c>
      <c r="S46" s="16">
        <v>24</v>
      </c>
      <c r="T46" s="16">
        <v>68</v>
      </c>
      <c r="U46" s="36">
        <v>92</v>
      </c>
      <c r="V46" s="36">
        <v>570.30999999999995</v>
      </c>
      <c r="W46"/>
      <c r="X46"/>
      <c r="Y46"/>
      <c r="Z46"/>
      <c r="AA46">
        <v>119</v>
      </c>
      <c r="AB46" s="43">
        <v>1891</v>
      </c>
      <c r="AC46" s="43"/>
    </row>
    <row r="47" spans="1:38" ht="15.75">
      <c r="A47" s="18"/>
      <c r="B47" s="55" t="s">
        <v>230</v>
      </c>
      <c r="C47" s="60">
        <f>COUNTA('Bieu 1A'!G264:G326)</f>
        <v>59</v>
      </c>
      <c r="D47" s="61">
        <f>SUM('Bieu 1A'!G264:G326)</f>
        <v>260.42192</v>
      </c>
      <c r="E47" s="60">
        <f>COUNTA('Bieu 1A'!H264:H326)</f>
        <v>37</v>
      </c>
      <c r="F47" s="61">
        <f>SUM('Bieu 1A'!H264:H326)</f>
        <v>56.566400000000009</v>
      </c>
      <c r="G47" s="60">
        <f>COUNTA('Bieu 1A'!I264:I326)</f>
        <v>59</v>
      </c>
      <c r="H47" s="61">
        <f>SUM('Bieu 1A'!I264:I326)</f>
        <v>222.21369999999993</v>
      </c>
      <c r="I47" s="112">
        <f>COUNTA('Bieu 1A'!G265:G329)</f>
        <v>61</v>
      </c>
      <c r="J47" s="112">
        <f>C47+C48</f>
        <v>61</v>
      </c>
      <c r="K47" s="112">
        <f>J47-I47</f>
        <v>0</v>
      </c>
      <c r="L47">
        <f>C47</f>
        <v>59</v>
      </c>
      <c r="M47" s="16"/>
      <c r="N47" s="16"/>
      <c r="O47" s="16"/>
      <c r="P47" s="16"/>
      <c r="Q47" s="16"/>
      <c r="R47" s="16"/>
      <c r="S47" s="16"/>
      <c r="T47" s="16"/>
      <c r="U47" s="35"/>
      <c r="V47" s="35"/>
      <c r="W47" s="37"/>
      <c r="X47" s="37"/>
      <c r="AC47">
        <f t="shared" ref="AC47:AG51" si="12">D47</f>
        <v>260.42192</v>
      </c>
      <c r="AD47">
        <f t="shared" si="12"/>
        <v>37</v>
      </c>
      <c r="AE47">
        <f t="shared" si="12"/>
        <v>56.566400000000009</v>
      </c>
      <c r="AF47">
        <f t="shared" si="12"/>
        <v>59</v>
      </c>
      <c r="AG47">
        <f t="shared" si="12"/>
        <v>222.21369999999993</v>
      </c>
      <c r="AH47">
        <f>C47</f>
        <v>59</v>
      </c>
    </row>
    <row r="48" spans="1:38" ht="15.75">
      <c r="A48" s="18"/>
      <c r="B48" s="55" t="s">
        <v>231</v>
      </c>
      <c r="C48" s="60">
        <f>COUNTA('Bieu 1A'!G328:G329)</f>
        <v>2</v>
      </c>
      <c r="D48" s="61">
        <f>SUM('Bieu 1A'!G328:G329)</f>
        <v>1.6467999999999998</v>
      </c>
      <c r="E48" s="60">
        <f>COUNTA('Bieu 1A'!H328:H329)</f>
        <v>2</v>
      </c>
      <c r="F48" s="61">
        <f>SUM('Bieu 1A'!H328:H329)</f>
        <v>1.5999999999999999</v>
      </c>
      <c r="G48" s="60">
        <f>COUNTA('Bieu 1A'!I328:I329)</f>
        <v>2</v>
      </c>
      <c r="H48" s="61">
        <f>SUM('Bieu 1A'!I328:I329)</f>
        <v>1.6467999999999998</v>
      </c>
      <c r="I48" s="112"/>
      <c r="J48" s="112">
        <f>C48+C49</f>
        <v>32</v>
      </c>
      <c r="K48" s="112">
        <f>J48-I48</f>
        <v>32</v>
      </c>
      <c r="L48">
        <f>C48</f>
        <v>2</v>
      </c>
      <c r="M48" s="16"/>
      <c r="N48" s="16"/>
      <c r="O48" s="16"/>
      <c r="P48" s="16"/>
      <c r="Q48" s="16"/>
      <c r="R48" s="16"/>
      <c r="S48" s="16"/>
      <c r="T48" s="16"/>
      <c r="U48" s="35"/>
      <c r="V48" s="35"/>
      <c r="W48" s="37"/>
      <c r="X48" s="37"/>
      <c r="AC48">
        <f t="shared" si="12"/>
        <v>1.6467999999999998</v>
      </c>
      <c r="AD48">
        <f t="shared" si="12"/>
        <v>2</v>
      </c>
      <c r="AE48">
        <f t="shared" si="12"/>
        <v>1.5999999999999999</v>
      </c>
      <c r="AF48">
        <f t="shared" si="12"/>
        <v>2</v>
      </c>
      <c r="AG48">
        <f t="shared" si="12"/>
        <v>1.6467999999999998</v>
      </c>
      <c r="AH48">
        <f>C48</f>
        <v>2</v>
      </c>
    </row>
    <row r="49" spans="1:38" ht="15.75">
      <c r="A49" s="18"/>
      <c r="B49" s="55" t="s">
        <v>229</v>
      </c>
      <c r="C49" s="60">
        <f>COUNTA('Bieu 1B'!G79:G109)</f>
        <v>30</v>
      </c>
      <c r="D49" s="61">
        <f>SUM('Bieu 1B'!G79:G109)</f>
        <v>82.698999999999998</v>
      </c>
      <c r="E49" s="60">
        <f>COUNTA('Bieu 1B'!H79:H109)</f>
        <v>27</v>
      </c>
      <c r="F49" s="61">
        <f>SUM('Bieu 1B'!H79:H109)</f>
        <v>46.995200000000011</v>
      </c>
      <c r="G49" s="60">
        <f>COUNTA('Bieu 1B'!I79:I109)</f>
        <v>30</v>
      </c>
      <c r="H49" s="61">
        <f>SUM('Bieu 1B'!I79:I109)</f>
        <v>73.399000000000001</v>
      </c>
      <c r="I49" s="112"/>
      <c r="J49" s="112"/>
      <c r="K49" s="112"/>
      <c r="L49">
        <f>C49</f>
        <v>30</v>
      </c>
      <c r="M49" s="16"/>
      <c r="N49" s="16"/>
      <c r="O49" s="16"/>
      <c r="P49" s="16"/>
      <c r="Q49" s="16"/>
      <c r="R49" s="16"/>
      <c r="S49" s="16"/>
      <c r="T49" s="16"/>
      <c r="U49" s="35"/>
      <c r="V49" s="35"/>
      <c r="W49" s="37"/>
      <c r="X49" s="37"/>
      <c r="AC49">
        <f t="shared" si="12"/>
        <v>82.698999999999998</v>
      </c>
      <c r="AD49">
        <f t="shared" si="12"/>
        <v>27</v>
      </c>
      <c r="AE49">
        <f t="shared" si="12"/>
        <v>46.995200000000011</v>
      </c>
      <c r="AF49">
        <f t="shared" si="12"/>
        <v>30</v>
      </c>
      <c r="AG49">
        <f t="shared" si="12"/>
        <v>73.399000000000001</v>
      </c>
      <c r="AI49">
        <f>C49</f>
        <v>30</v>
      </c>
      <c r="AL49">
        <f>F49</f>
        <v>46.995200000000011</v>
      </c>
    </row>
    <row r="50" spans="1:38" ht="15.75">
      <c r="A50" s="18"/>
      <c r="B50" s="55">
        <v>2.1</v>
      </c>
      <c r="C50" s="60">
        <f>COUNTA('Bieu 2'!G66:G96)</f>
        <v>29</v>
      </c>
      <c r="D50" s="61">
        <f>SUM('Bieu 2'!G66:G96)</f>
        <v>981.39499999999998</v>
      </c>
      <c r="E50" s="60">
        <f>COUNTA('Bieu 2'!H66:H96)</f>
        <v>11</v>
      </c>
      <c r="F50" s="61">
        <f>SUM('Bieu 2'!H66:H96)</f>
        <v>22.33</v>
      </c>
      <c r="G50" s="60">
        <f>COUNTA('Bieu 2'!I66:I96)</f>
        <v>23</v>
      </c>
      <c r="H50" s="61">
        <f>SUM('Bieu 2'!I66:I96)</f>
        <v>755.05499999999995</v>
      </c>
      <c r="I50" s="112"/>
      <c r="J50" s="112"/>
      <c r="K50" s="112"/>
      <c r="L50">
        <f>C50</f>
        <v>29</v>
      </c>
      <c r="M50" s="16"/>
      <c r="N50" s="16"/>
      <c r="O50" s="16"/>
      <c r="P50" s="16"/>
      <c r="Q50" s="16"/>
      <c r="R50" s="16"/>
      <c r="S50" s="16"/>
      <c r="T50" s="16"/>
      <c r="U50" s="35"/>
      <c r="V50" s="35"/>
      <c r="W50" s="37"/>
      <c r="X50" s="37"/>
      <c r="AC50">
        <f t="shared" si="12"/>
        <v>981.39499999999998</v>
      </c>
      <c r="AD50">
        <f t="shared" si="12"/>
        <v>11</v>
      </c>
      <c r="AE50">
        <f t="shared" si="12"/>
        <v>22.33</v>
      </c>
      <c r="AF50">
        <f t="shared" si="12"/>
        <v>23</v>
      </c>
      <c r="AG50">
        <f t="shared" si="12"/>
        <v>755.05499999999995</v>
      </c>
      <c r="AJ50">
        <f>C50</f>
        <v>29</v>
      </c>
    </row>
    <row r="51" spans="1:38" ht="15.75">
      <c r="A51" s="18"/>
      <c r="B51" s="55">
        <v>2.2000000000000002</v>
      </c>
      <c r="C51" s="60">
        <f>COUNTA('Bieu 2'!G98:G99)</f>
        <v>0</v>
      </c>
      <c r="D51" s="61">
        <f>SUM('Bieu 2'!G98:G99)</f>
        <v>0</v>
      </c>
      <c r="E51" s="60">
        <f>COUNTA('Bieu 2'!H98:H99)</f>
        <v>0</v>
      </c>
      <c r="F51" s="61">
        <f>SUM('Bieu 2'!H98:H99)</f>
        <v>0</v>
      </c>
      <c r="G51" s="60">
        <f>COUNTA('Bieu 2'!I98:I99)</f>
        <v>0</v>
      </c>
      <c r="H51" s="61">
        <f>SUM('Bieu 2'!I98:I99)</f>
        <v>0</v>
      </c>
      <c r="I51" s="112"/>
      <c r="J51" s="112"/>
      <c r="K51" s="112"/>
      <c r="L51">
        <f>C51</f>
        <v>0</v>
      </c>
      <c r="M51" s="16"/>
      <c r="N51" s="16"/>
      <c r="O51" s="16"/>
      <c r="P51" s="16"/>
      <c r="Q51" s="16"/>
      <c r="R51" s="16"/>
      <c r="S51" s="16"/>
      <c r="T51" s="16"/>
      <c r="U51" s="35"/>
      <c r="V51" s="35"/>
      <c r="W51" s="37"/>
      <c r="X51" s="37"/>
      <c r="AC51">
        <f t="shared" si="12"/>
        <v>0</v>
      </c>
      <c r="AD51">
        <f t="shared" si="12"/>
        <v>0</v>
      </c>
      <c r="AE51">
        <f t="shared" si="12"/>
        <v>0</v>
      </c>
      <c r="AF51">
        <f t="shared" si="12"/>
        <v>0</v>
      </c>
      <c r="AG51">
        <f t="shared" si="12"/>
        <v>0</v>
      </c>
      <c r="AJ51">
        <f>C51</f>
        <v>0</v>
      </c>
    </row>
    <row r="52" spans="1:38" s="23" customFormat="1" ht="15.75">
      <c r="A52" s="18">
        <v>8</v>
      </c>
      <c r="B52" s="17" t="s">
        <v>76</v>
      </c>
      <c r="C52" s="60">
        <f t="shared" ref="C52:H52" si="13">SUM(C53:C57)</f>
        <v>15</v>
      </c>
      <c r="D52" s="61">
        <f t="shared" si="13"/>
        <v>22.377359999999999</v>
      </c>
      <c r="E52" s="60">
        <f t="shared" si="13"/>
        <v>0</v>
      </c>
      <c r="F52" s="60">
        <f t="shared" si="13"/>
        <v>0</v>
      </c>
      <c r="G52" s="60">
        <f t="shared" si="13"/>
        <v>14</v>
      </c>
      <c r="H52" s="61">
        <f t="shared" si="13"/>
        <v>10.256179999999997</v>
      </c>
      <c r="I52" s="112"/>
      <c r="J52" s="112">
        <f>C52+C53</f>
        <v>27</v>
      </c>
      <c r="K52" s="112">
        <f>J52-I52</f>
        <v>27</v>
      </c>
      <c r="M52" s="16">
        <v>11</v>
      </c>
      <c r="N52" s="16">
        <v>4.6399999999999997</v>
      </c>
      <c r="O52" s="16">
        <v>6</v>
      </c>
      <c r="P52" s="16">
        <v>10.73</v>
      </c>
      <c r="Q52" s="16">
        <v>4</v>
      </c>
      <c r="R52" s="16">
        <v>0.79100000000000004</v>
      </c>
      <c r="S52" s="16">
        <v>6</v>
      </c>
      <c r="T52" s="16">
        <v>10.25</v>
      </c>
      <c r="U52" s="35">
        <v>42</v>
      </c>
      <c r="V52" s="35">
        <v>37.67</v>
      </c>
      <c r="W52"/>
      <c r="X52"/>
      <c r="Y52"/>
      <c r="Z52"/>
      <c r="AA52">
        <v>40</v>
      </c>
      <c r="AB52">
        <f>SUM('[4]Du an dang ky 2018'!$E$5:$E$46)</f>
        <v>35.381303999999993</v>
      </c>
      <c r="AC52"/>
    </row>
    <row r="53" spans="1:38" ht="15.75">
      <c r="A53" s="18"/>
      <c r="B53" s="55" t="s">
        <v>230</v>
      </c>
      <c r="C53" s="60">
        <f>COUNTA('Bieu 1A'!G332:G344)</f>
        <v>12</v>
      </c>
      <c r="D53" s="61">
        <f>SUM('Bieu 1A'!G332:G344)</f>
        <v>21.859359999999999</v>
      </c>
      <c r="E53" s="60"/>
      <c r="F53" s="60"/>
      <c r="G53" s="60">
        <f>COUNTA('Bieu 1A'!I332:I344)</f>
        <v>11</v>
      </c>
      <c r="H53" s="61">
        <f>SUM('Bieu 1A'!I332:I344)</f>
        <v>10.198179999999997</v>
      </c>
      <c r="I53" s="112">
        <f>COUNTA('Bieu 1A'!G333:G344)</f>
        <v>12</v>
      </c>
      <c r="J53" s="112">
        <f>C53+C54</f>
        <v>12</v>
      </c>
      <c r="K53" s="112">
        <f>J53-I53</f>
        <v>0</v>
      </c>
      <c r="L53">
        <f>C53</f>
        <v>12</v>
      </c>
      <c r="M53" s="16"/>
      <c r="N53" s="16"/>
      <c r="O53" s="16"/>
      <c r="P53" s="16"/>
      <c r="Q53" s="16"/>
      <c r="R53" s="16"/>
      <c r="S53" s="16"/>
      <c r="T53" s="16"/>
      <c r="U53" s="35"/>
      <c r="V53" s="35"/>
      <c r="W53" s="37"/>
      <c r="X53" s="37"/>
      <c r="AC53">
        <f t="shared" ref="AC53:AG57" si="14">D53</f>
        <v>21.859359999999999</v>
      </c>
      <c r="AD53">
        <f t="shared" si="14"/>
        <v>0</v>
      </c>
      <c r="AE53">
        <f t="shared" si="14"/>
        <v>0</v>
      </c>
      <c r="AF53">
        <f t="shared" si="14"/>
        <v>11</v>
      </c>
      <c r="AG53">
        <f t="shared" si="14"/>
        <v>10.198179999999997</v>
      </c>
      <c r="AH53">
        <f>C53</f>
        <v>12</v>
      </c>
    </row>
    <row r="54" spans="1:38" ht="15.75">
      <c r="A54" s="18"/>
      <c r="B54" s="55" t="s">
        <v>231</v>
      </c>
      <c r="C54" s="60"/>
      <c r="D54" s="61"/>
      <c r="E54" s="60"/>
      <c r="F54" s="60"/>
      <c r="G54" s="60"/>
      <c r="H54" s="61"/>
      <c r="I54" s="112"/>
      <c r="J54" s="112">
        <f>C54+C55</f>
        <v>2</v>
      </c>
      <c r="K54" s="112">
        <f>J54-I54</f>
        <v>2</v>
      </c>
      <c r="L54">
        <f>C54</f>
        <v>0</v>
      </c>
      <c r="M54" s="16"/>
      <c r="N54" s="16"/>
      <c r="O54" s="16"/>
      <c r="P54" s="16"/>
      <c r="Q54" s="16"/>
      <c r="R54" s="16"/>
      <c r="S54" s="16"/>
      <c r="T54" s="16"/>
      <c r="U54" s="35"/>
      <c r="V54" s="35"/>
      <c r="W54" s="37"/>
      <c r="X54" s="37"/>
      <c r="AC54">
        <f t="shared" si="14"/>
        <v>0</v>
      </c>
      <c r="AD54">
        <f t="shared" si="14"/>
        <v>0</v>
      </c>
      <c r="AE54">
        <f t="shared" si="14"/>
        <v>0</v>
      </c>
      <c r="AF54">
        <f t="shared" si="14"/>
        <v>0</v>
      </c>
      <c r="AG54">
        <f t="shared" si="14"/>
        <v>0</v>
      </c>
      <c r="AH54">
        <f>C54</f>
        <v>0</v>
      </c>
    </row>
    <row r="55" spans="1:38" ht="15.75">
      <c r="A55" s="18"/>
      <c r="B55" s="55" t="s">
        <v>229</v>
      </c>
      <c r="C55" s="60">
        <f>COUNTA('Bieu 1B'!G111:G113)</f>
        <v>2</v>
      </c>
      <c r="D55" s="61">
        <f>SUM('Bieu 1B'!G111:G113)</f>
        <v>8.0000000000000002E-3</v>
      </c>
      <c r="E55" s="60"/>
      <c r="F55" s="60"/>
      <c r="G55" s="60">
        <f>COUNTA('Bieu 1B'!I111:I113)</f>
        <v>2</v>
      </c>
      <c r="H55" s="61">
        <f>SUM('Bieu 1B'!I111:I113)</f>
        <v>8.0000000000000002E-3</v>
      </c>
      <c r="I55" s="112"/>
      <c r="J55" s="112"/>
      <c r="K55" s="112"/>
      <c r="L55">
        <f>C55</f>
        <v>2</v>
      </c>
      <c r="M55" s="16"/>
      <c r="N55" s="16"/>
      <c r="O55" s="16"/>
      <c r="P55" s="16"/>
      <c r="Q55" s="16"/>
      <c r="R55" s="16"/>
      <c r="S55" s="16"/>
      <c r="T55" s="16"/>
      <c r="U55" s="35"/>
      <c r="V55" s="35"/>
      <c r="W55" s="37"/>
      <c r="X55" s="37"/>
      <c r="AC55">
        <f t="shared" si="14"/>
        <v>8.0000000000000002E-3</v>
      </c>
      <c r="AD55">
        <f t="shared" si="14"/>
        <v>0</v>
      </c>
      <c r="AE55">
        <f t="shared" si="14"/>
        <v>0</v>
      </c>
      <c r="AF55">
        <f t="shared" si="14"/>
        <v>2</v>
      </c>
      <c r="AG55">
        <f t="shared" si="14"/>
        <v>8.0000000000000002E-3</v>
      </c>
      <c r="AI55">
        <f>C55</f>
        <v>2</v>
      </c>
      <c r="AL55">
        <f>F55</f>
        <v>0</v>
      </c>
    </row>
    <row r="56" spans="1:38" ht="15.75">
      <c r="A56" s="18"/>
      <c r="B56" s="55">
        <v>2.1</v>
      </c>
      <c r="C56" s="60">
        <f>COUNTA('Bieu 2'!G101:G102)</f>
        <v>1</v>
      </c>
      <c r="D56" s="61">
        <f>SUM('Bieu 2'!G101:G102)</f>
        <v>0.51</v>
      </c>
      <c r="E56" s="60"/>
      <c r="F56" s="60"/>
      <c r="G56" s="60">
        <f>COUNTA('Bieu 2'!I101:I102)</f>
        <v>1</v>
      </c>
      <c r="H56" s="61">
        <f>SUM('Bieu 2'!I101:I102)</f>
        <v>0.05</v>
      </c>
      <c r="I56" s="112"/>
      <c r="J56" s="112"/>
      <c r="K56" s="112"/>
      <c r="L56">
        <f>C56</f>
        <v>1</v>
      </c>
      <c r="M56" s="16"/>
      <c r="N56" s="16"/>
      <c r="O56" s="16"/>
      <c r="P56" s="16"/>
      <c r="Q56" s="16"/>
      <c r="R56" s="16"/>
      <c r="S56" s="16"/>
      <c r="T56" s="16"/>
      <c r="U56" s="35"/>
      <c r="V56" s="35"/>
      <c r="W56" s="37"/>
      <c r="X56" s="37"/>
      <c r="AC56">
        <f t="shared" si="14"/>
        <v>0.51</v>
      </c>
      <c r="AD56">
        <f t="shared" si="14"/>
        <v>0</v>
      </c>
      <c r="AE56">
        <f t="shared" si="14"/>
        <v>0</v>
      </c>
      <c r="AF56">
        <f t="shared" si="14"/>
        <v>1</v>
      </c>
      <c r="AG56">
        <f t="shared" si="14"/>
        <v>0.05</v>
      </c>
      <c r="AJ56">
        <f>C56</f>
        <v>1</v>
      </c>
    </row>
    <row r="57" spans="1:38" ht="15.75">
      <c r="A57" s="18"/>
      <c r="B57" s="55">
        <v>2.2000000000000002</v>
      </c>
      <c r="C57" s="60">
        <f>COUNTA('Bieu 2'!G103:G104)</f>
        <v>0</v>
      </c>
      <c r="D57" s="61">
        <f>SUM('Bieu 2'!G103:G104)</f>
        <v>0</v>
      </c>
      <c r="E57" s="60"/>
      <c r="F57" s="60"/>
      <c r="G57" s="60">
        <f>COUNTA('Bieu 2'!I103:I104)</f>
        <v>0</v>
      </c>
      <c r="H57" s="61">
        <f>SUM('Bieu 2'!I103:I104)</f>
        <v>0</v>
      </c>
      <c r="I57" s="112"/>
      <c r="J57" s="112"/>
      <c r="K57" s="112"/>
      <c r="L57">
        <f>C57</f>
        <v>0</v>
      </c>
      <c r="M57" s="16"/>
      <c r="N57" s="16"/>
      <c r="O57" s="16"/>
      <c r="P57" s="16"/>
      <c r="Q57" s="16"/>
      <c r="R57" s="16"/>
      <c r="S57" s="16"/>
      <c r="T57" s="16"/>
      <c r="U57" s="36"/>
      <c r="V57" s="36"/>
      <c r="W57" s="37"/>
      <c r="X57" s="37"/>
      <c r="AC57">
        <f t="shared" si="14"/>
        <v>0</v>
      </c>
      <c r="AD57">
        <f t="shared" si="14"/>
        <v>0</v>
      </c>
      <c r="AE57">
        <f t="shared" si="14"/>
        <v>0</v>
      </c>
      <c r="AF57">
        <f t="shared" si="14"/>
        <v>0</v>
      </c>
      <c r="AG57">
        <f t="shared" si="14"/>
        <v>0</v>
      </c>
      <c r="AJ57">
        <f>C57</f>
        <v>0</v>
      </c>
    </row>
    <row r="58" spans="1:38" s="23" customFormat="1" ht="15.75">
      <c r="A58" s="18">
        <v>9</v>
      </c>
      <c r="B58" s="17" t="s">
        <v>30</v>
      </c>
      <c r="C58" s="60">
        <f t="shared" ref="C58:H58" si="15">SUM(C59:C63)</f>
        <v>79</v>
      </c>
      <c r="D58" s="61">
        <f t="shared" si="15"/>
        <v>532.46680000000003</v>
      </c>
      <c r="E58" s="60">
        <f t="shared" si="15"/>
        <v>30</v>
      </c>
      <c r="F58" s="61">
        <f t="shared" si="15"/>
        <v>67.44344000000001</v>
      </c>
      <c r="G58" s="60">
        <f t="shared" si="15"/>
        <v>79</v>
      </c>
      <c r="H58" s="61">
        <f t="shared" si="15"/>
        <v>532.46680000000003</v>
      </c>
      <c r="I58" s="112"/>
      <c r="J58" s="112">
        <f>C58+C59</f>
        <v>137</v>
      </c>
      <c r="K58" s="112">
        <f>J58-I58</f>
        <v>137</v>
      </c>
      <c r="M58" s="16">
        <v>26</v>
      </c>
      <c r="N58" s="16">
        <v>612.32000000000005</v>
      </c>
      <c r="O58" s="16">
        <v>22</v>
      </c>
      <c r="P58" s="16">
        <v>78.55</v>
      </c>
      <c r="Q58" s="16">
        <v>14</v>
      </c>
      <c r="R58" s="16">
        <v>75.5</v>
      </c>
      <c r="S58" s="16">
        <v>20</v>
      </c>
      <c r="T58" s="16">
        <v>15.91</v>
      </c>
      <c r="U58" s="36">
        <v>57</v>
      </c>
      <c r="V58" s="36">
        <v>778.62</v>
      </c>
      <c r="W58"/>
      <c r="X58"/>
      <c r="Y58"/>
      <c r="Z58"/>
      <c r="AA58">
        <v>95</v>
      </c>
      <c r="AB58">
        <v>867.04</v>
      </c>
      <c r="AC58"/>
    </row>
    <row r="59" spans="1:38" ht="15.75">
      <c r="A59" s="18"/>
      <c r="B59" s="55" t="s">
        <v>230</v>
      </c>
      <c r="C59" s="60">
        <f>COUNTA('Bieu 1A'!G347:G408)</f>
        <v>58</v>
      </c>
      <c r="D59" s="61">
        <f>SUM('Bieu 1A'!G347:G408)</f>
        <v>254.58330000000001</v>
      </c>
      <c r="E59" s="60">
        <f>COUNTA('Bieu 1A'!H347:H408)</f>
        <v>26</v>
      </c>
      <c r="F59" s="61">
        <f>SUM('Bieu 1A'!H347:H408)</f>
        <v>59.756440000000005</v>
      </c>
      <c r="G59" s="60">
        <f>COUNTA('Bieu 1A'!G347:G408)</f>
        <v>58</v>
      </c>
      <c r="H59" s="61">
        <f>SUM('Bieu 1A'!I347:I408)</f>
        <v>254.58330000000001</v>
      </c>
      <c r="I59" s="112">
        <f>COUNTA('Bieu 1A'!G348:G412)</f>
        <v>61</v>
      </c>
      <c r="J59" s="112">
        <f>C59+C60</f>
        <v>61</v>
      </c>
      <c r="K59" s="112">
        <f>J59-I59</f>
        <v>0</v>
      </c>
      <c r="L59">
        <f>C59</f>
        <v>58</v>
      </c>
      <c r="M59" s="16"/>
      <c r="N59" s="16"/>
      <c r="O59" s="16"/>
      <c r="P59" s="16"/>
      <c r="Q59" s="16"/>
      <c r="R59" s="16"/>
      <c r="S59" s="16"/>
      <c r="T59" s="16"/>
      <c r="U59" s="35"/>
      <c r="V59" s="35"/>
      <c r="W59" s="37"/>
      <c r="X59" s="37"/>
      <c r="AC59">
        <f t="shared" ref="AC59:AG63" si="16">D59</f>
        <v>254.58330000000001</v>
      </c>
      <c r="AD59">
        <f t="shared" si="16"/>
        <v>26</v>
      </c>
      <c r="AE59">
        <f t="shared" si="16"/>
        <v>59.756440000000005</v>
      </c>
      <c r="AF59">
        <f t="shared" si="16"/>
        <v>58</v>
      </c>
      <c r="AG59">
        <f t="shared" si="16"/>
        <v>254.58330000000001</v>
      </c>
      <c r="AH59">
        <f>C59</f>
        <v>58</v>
      </c>
    </row>
    <row r="60" spans="1:38" ht="15.75">
      <c r="A60" s="18"/>
      <c r="B60" s="55" t="s">
        <v>231</v>
      </c>
      <c r="C60" s="60">
        <f>COUNTA('Bieu 1A'!G410:G412)</f>
        <v>3</v>
      </c>
      <c r="D60" s="61">
        <f>SUM('Bieu 1A'!G410:G412)</f>
        <v>3.15</v>
      </c>
      <c r="E60" s="60">
        <f>COUNTA('Bieu 1A'!H410:H412)</f>
        <v>0</v>
      </c>
      <c r="F60" s="61">
        <f>SUM('Bieu 1A'!H410:H412)</f>
        <v>0</v>
      </c>
      <c r="G60" s="60">
        <f>COUNTA('Bieu 1A'!I410:I412)</f>
        <v>3</v>
      </c>
      <c r="H60" s="61">
        <f>SUM('Bieu 1A'!I410:I412)</f>
        <v>3.15</v>
      </c>
      <c r="I60" s="112"/>
      <c r="J60" s="112">
        <f>C60+C61</f>
        <v>15</v>
      </c>
      <c r="K60" s="112">
        <f>J60-I60</f>
        <v>15</v>
      </c>
      <c r="L60">
        <f>C60</f>
        <v>3</v>
      </c>
      <c r="M60" s="16"/>
      <c r="N60" s="16"/>
      <c r="O60" s="16"/>
      <c r="P60" s="16"/>
      <c r="Q60" s="16"/>
      <c r="R60" s="16"/>
      <c r="S60" s="16"/>
      <c r="T60" s="16"/>
      <c r="U60" s="35"/>
      <c r="V60" s="35"/>
      <c r="W60" s="37"/>
      <c r="X60" s="37"/>
      <c r="AC60">
        <f t="shared" si="16"/>
        <v>3.15</v>
      </c>
      <c r="AD60">
        <f t="shared" si="16"/>
        <v>0</v>
      </c>
      <c r="AE60">
        <f t="shared" si="16"/>
        <v>0</v>
      </c>
      <c r="AF60">
        <f t="shared" si="16"/>
        <v>3</v>
      </c>
      <c r="AG60">
        <f t="shared" si="16"/>
        <v>3.15</v>
      </c>
      <c r="AH60">
        <f>C60</f>
        <v>3</v>
      </c>
    </row>
    <row r="61" spans="1:38" ht="15.75">
      <c r="A61" s="18"/>
      <c r="B61" s="55" t="s">
        <v>229</v>
      </c>
      <c r="C61" s="60">
        <f>COUNTA('Bieu 1B'!G115:G127)</f>
        <v>12</v>
      </c>
      <c r="D61" s="61">
        <f>SUM('Bieu 1B'!G115:G127)</f>
        <v>40.153500000000001</v>
      </c>
      <c r="E61" s="60">
        <f>COUNTA('Bieu 1B'!H115:H127)</f>
        <v>4</v>
      </c>
      <c r="F61" s="61">
        <f>SUM('Bieu 1B'!H115:H127)</f>
        <v>7.6869999999999994</v>
      </c>
      <c r="G61" s="60">
        <f>COUNTA('Bieu 1B'!I115:I127)</f>
        <v>12</v>
      </c>
      <c r="H61" s="61">
        <f>SUM('Bieu 1B'!I115:I127)</f>
        <v>40.153500000000001</v>
      </c>
      <c r="I61" s="112"/>
      <c r="J61" s="112"/>
      <c r="K61" s="112"/>
      <c r="L61">
        <f>C61</f>
        <v>12</v>
      </c>
      <c r="M61" s="16"/>
      <c r="N61" s="16"/>
      <c r="O61" s="16"/>
      <c r="P61" s="16"/>
      <c r="Q61" s="16"/>
      <c r="R61" s="16"/>
      <c r="S61" s="16"/>
      <c r="T61" s="16"/>
      <c r="U61" s="35"/>
      <c r="V61" s="35"/>
      <c r="W61" s="37"/>
      <c r="X61" s="37"/>
      <c r="AC61">
        <f t="shared" si="16"/>
        <v>40.153500000000001</v>
      </c>
      <c r="AD61">
        <f t="shared" si="16"/>
        <v>4</v>
      </c>
      <c r="AE61">
        <f t="shared" si="16"/>
        <v>7.6869999999999994</v>
      </c>
      <c r="AF61">
        <f t="shared" si="16"/>
        <v>12</v>
      </c>
      <c r="AG61">
        <f t="shared" si="16"/>
        <v>40.153500000000001</v>
      </c>
      <c r="AI61">
        <f>C61</f>
        <v>12</v>
      </c>
      <c r="AL61">
        <f>F61</f>
        <v>7.6869999999999994</v>
      </c>
    </row>
    <row r="62" spans="1:38" ht="15.75">
      <c r="A62" s="18"/>
      <c r="B62" s="55">
        <v>2.1</v>
      </c>
      <c r="C62" s="60">
        <f>COUNTA('Bieu 2'!G108:G114)</f>
        <v>6</v>
      </c>
      <c r="D62" s="61">
        <f>SUM('Bieu 2'!G108:G114)</f>
        <v>234.58</v>
      </c>
      <c r="E62" s="60">
        <f>COUNTA('Bieu 2'!H108:H114)</f>
        <v>0</v>
      </c>
      <c r="F62" s="61">
        <f>SUM('Bieu 2'!H108:H114)</f>
        <v>0</v>
      </c>
      <c r="G62" s="60">
        <f>COUNTA('Bieu 2'!I108:I114)</f>
        <v>6</v>
      </c>
      <c r="H62" s="61">
        <f>SUM('Bieu 2'!I108:I114)</f>
        <v>234.58</v>
      </c>
      <c r="I62" s="112"/>
      <c r="J62" s="112"/>
      <c r="K62" s="112"/>
      <c r="L62">
        <f>C62</f>
        <v>6</v>
      </c>
      <c r="M62" s="16"/>
      <c r="N62" s="16"/>
      <c r="O62" s="16"/>
      <c r="P62" s="16"/>
      <c r="Q62" s="16"/>
      <c r="R62" s="16"/>
      <c r="S62" s="16"/>
      <c r="T62" s="16"/>
      <c r="U62" s="35"/>
      <c r="V62" s="35"/>
      <c r="W62" s="37"/>
      <c r="X62" s="37"/>
      <c r="AC62">
        <f t="shared" si="16"/>
        <v>234.58</v>
      </c>
      <c r="AD62">
        <f t="shared" si="16"/>
        <v>0</v>
      </c>
      <c r="AE62">
        <f t="shared" si="16"/>
        <v>0</v>
      </c>
      <c r="AF62">
        <f t="shared" si="16"/>
        <v>6</v>
      </c>
      <c r="AG62">
        <f t="shared" si="16"/>
        <v>234.58</v>
      </c>
      <c r="AJ62">
        <f>C62</f>
        <v>6</v>
      </c>
    </row>
    <row r="63" spans="1:38" ht="15.75">
      <c r="A63" s="18"/>
      <c r="B63" s="55">
        <v>2.2000000000000002</v>
      </c>
      <c r="C63" s="60">
        <f>COUNTA('Bieu 2'!G116)</f>
        <v>0</v>
      </c>
      <c r="D63" s="61">
        <f>SUM('Bieu 2'!G116)</f>
        <v>0</v>
      </c>
      <c r="E63" s="60">
        <f>COUNTA('Bieu 2'!H116)</f>
        <v>0</v>
      </c>
      <c r="F63" s="136">
        <f>SUM('Bieu 2'!H116)</f>
        <v>0</v>
      </c>
      <c r="G63" s="60">
        <f>COUNTA('Bieu 2'!I116)</f>
        <v>0</v>
      </c>
      <c r="H63" s="61">
        <f>SUM('Bieu 2'!I116)</f>
        <v>0</v>
      </c>
      <c r="I63" s="112"/>
      <c r="J63" s="112"/>
      <c r="K63" s="112"/>
      <c r="L63">
        <f>C63</f>
        <v>0</v>
      </c>
      <c r="M63" s="16"/>
      <c r="N63" s="16"/>
      <c r="O63" s="16"/>
      <c r="P63" s="16"/>
      <c r="Q63" s="16"/>
      <c r="R63" s="16"/>
      <c r="S63" s="16"/>
      <c r="T63" s="16"/>
      <c r="U63" s="35"/>
      <c r="V63" s="35"/>
      <c r="W63" s="37"/>
      <c r="X63" s="37"/>
      <c r="AC63">
        <f t="shared" si="16"/>
        <v>0</v>
      </c>
      <c r="AD63">
        <f t="shared" si="16"/>
        <v>0</v>
      </c>
      <c r="AE63">
        <f t="shared" si="16"/>
        <v>0</v>
      </c>
      <c r="AF63">
        <f t="shared" si="16"/>
        <v>0</v>
      </c>
      <c r="AG63">
        <f t="shared" si="16"/>
        <v>0</v>
      </c>
      <c r="AJ63">
        <f>C63</f>
        <v>0</v>
      </c>
    </row>
    <row r="64" spans="1:38" s="23" customFormat="1" ht="15.75">
      <c r="A64" s="18">
        <v>10</v>
      </c>
      <c r="B64" s="17" t="s">
        <v>151</v>
      </c>
      <c r="C64" s="60">
        <f t="shared" ref="C64:H64" si="17">SUM(C65:C69)</f>
        <v>9</v>
      </c>
      <c r="D64" s="61">
        <f t="shared" si="17"/>
        <v>32.090000000000003</v>
      </c>
      <c r="E64" s="60">
        <f t="shared" si="17"/>
        <v>4</v>
      </c>
      <c r="F64" s="61">
        <f t="shared" si="17"/>
        <v>0.70000000000000007</v>
      </c>
      <c r="G64" s="60">
        <f t="shared" si="17"/>
        <v>9</v>
      </c>
      <c r="H64" s="61">
        <f t="shared" si="17"/>
        <v>32.084000000000003</v>
      </c>
      <c r="I64" s="112"/>
      <c r="J64" s="112">
        <f>C64+C65</f>
        <v>14</v>
      </c>
      <c r="K64" s="112">
        <f>J64-I64</f>
        <v>14</v>
      </c>
      <c r="M64" s="16">
        <v>25</v>
      </c>
      <c r="N64" s="16">
        <v>44.46</v>
      </c>
      <c r="O64" s="16">
        <v>46</v>
      </c>
      <c r="P64" s="16">
        <v>119.57</v>
      </c>
      <c r="Q64" s="16">
        <v>24</v>
      </c>
      <c r="R64" s="16">
        <v>49.91</v>
      </c>
      <c r="S64" s="16">
        <v>15</v>
      </c>
      <c r="T64" s="16">
        <v>27.52</v>
      </c>
      <c r="U64" s="35">
        <v>107</v>
      </c>
      <c r="V64" s="35">
        <v>498.9</v>
      </c>
      <c r="W64"/>
      <c r="X64"/>
      <c r="Y64"/>
      <c r="Z64"/>
      <c r="AA64">
        <v>95</v>
      </c>
      <c r="AB64">
        <v>249.07</v>
      </c>
      <c r="AC64"/>
    </row>
    <row r="65" spans="1:38" ht="15.75">
      <c r="A65" s="18"/>
      <c r="B65" s="55" t="s">
        <v>230</v>
      </c>
      <c r="C65" s="60">
        <f>COUNTA('Bieu 1A'!G415:G422)</f>
        <v>5</v>
      </c>
      <c r="D65" s="61">
        <f>SUM('Bieu 1A'!G415:G422)</f>
        <v>31.28</v>
      </c>
      <c r="E65" s="60">
        <f>COUNTA('Bieu 1A'!H415:H422)</f>
        <v>3</v>
      </c>
      <c r="F65" s="61">
        <f>SUM('Bieu 1A'!H415:H422)</f>
        <v>0.65</v>
      </c>
      <c r="G65" s="60">
        <f>COUNTA('Bieu 1A'!I415:I422)</f>
        <v>5</v>
      </c>
      <c r="H65" s="61">
        <f>SUM('Bieu 1A'!I415:I422)</f>
        <v>31.274000000000004</v>
      </c>
      <c r="I65" s="264">
        <f>COUNTA('Bieu 1A'!G415:G425)</f>
        <v>5</v>
      </c>
      <c r="J65" s="112">
        <f>C65+C66</f>
        <v>5</v>
      </c>
      <c r="K65" s="112">
        <f>J65-I65</f>
        <v>0</v>
      </c>
      <c r="L65">
        <f>C65</f>
        <v>5</v>
      </c>
      <c r="M65" s="16"/>
      <c r="N65" s="16"/>
      <c r="O65" s="16"/>
      <c r="P65" s="16"/>
      <c r="Q65" s="16"/>
      <c r="R65" s="16"/>
      <c r="S65" s="16"/>
      <c r="T65" s="16"/>
      <c r="U65" s="35"/>
      <c r="V65" s="35"/>
      <c r="W65" s="37"/>
      <c r="X65" s="37"/>
      <c r="AC65">
        <f t="shared" ref="AC65:AG69" si="18">D65</f>
        <v>31.28</v>
      </c>
      <c r="AD65">
        <f t="shared" si="18"/>
        <v>3</v>
      </c>
      <c r="AE65">
        <f t="shared" si="18"/>
        <v>0.65</v>
      </c>
      <c r="AF65">
        <f t="shared" si="18"/>
        <v>5</v>
      </c>
      <c r="AG65">
        <f t="shared" si="18"/>
        <v>31.274000000000004</v>
      </c>
      <c r="AH65">
        <f>C65</f>
        <v>5</v>
      </c>
    </row>
    <row r="66" spans="1:38" ht="15.75">
      <c r="A66" s="18"/>
      <c r="B66" s="55" t="s">
        <v>231</v>
      </c>
      <c r="C66" s="60">
        <f>COUNTA('Bieu 1A'!G423:G425)</f>
        <v>0</v>
      </c>
      <c r="D66" s="61">
        <f>SUM('Bieu 1A'!G423:G425)</f>
        <v>0</v>
      </c>
      <c r="E66" s="60">
        <f>COUNTA('Bieu 1A'!H423:H425)</f>
        <v>0</v>
      </c>
      <c r="F66" s="61">
        <f>SUM('Bieu 1A'!H423:H425)</f>
        <v>0</v>
      </c>
      <c r="G66" s="60">
        <f>COUNTA('Bieu 1A'!I423:I425)</f>
        <v>0</v>
      </c>
      <c r="H66" s="61">
        <f>SUM('Bieu 1A'!I423:I425)</f>
        <v>0</v>
      </c>
      <c r="I66" s="112"/>
      <c r="J66" s="112">
        <f>C66+C67</f>
        <v>0</v>
      </c>
      <c r="K66" s="112">
        <f>J66-I66</f>
        <v>0</v>
      </c>
      <c r="L66">
        <f>C66</f>
        <v>0</v>
      </c>
      <c r="M66" s="16"/>
      <c r="N66" s="16"/>
      <c r="O66" s="16"/>
      <c r="P66" s="16"/>
      <c r="Q66" s="16"/>
      <c r="R66" s="16"/>
      <c r="S66" s="16"/>
      <c r="T66" s="16"/>
      <c r="U66" s="35"/>
      <c r="V66" s="35"/>
      <c r="W66" s="37"/>
      <c r="X66" s="37"/>
      <c r="AC66">
        <f t="shared" si="18"/>
        <v>0</v>
      </c>
      <c r="AD66">
        <f t="shared" si="18"/>
        <v>0</v>
      </c>
      <c r="AE66">
        <f t="shared" si="18"/>
        <v>0</v>
      </c>
      <c r="AF66">
        <f t="shared" si="18"/>
        <v>0</v>
      </c>
      <c r="AG66">
        <f t="shared" si="18"/>
        <v>0</v>
      </c>
      <c r="AH66">
        <f>C66</f>
        <v>0</v>
      </c>
    </row>
    <row r="67" spans="1:38" ht="15.75">
      <c r="A67" s="18"/>
      <c r="B67" s="55" t="s">
        <v>229</v>
      </c>
      <c r="C67" s="60">
        <f>COUNTA('Bieu 1B'!G128:G132)</f>
        <v>0</v>
      </c>
      <c r="D67" s="61">
        <f>SUM('Bieu 1B'!G128:G132)</f>
        <v>0</v>
      </c>
      <c r="E67" s="60">
        <f>COUNTA('Bieu 1B'!H128:H132)</f>
        <v>0</v>
      </c>
      <c r="F67" s="61">
        <f>SUM('Bieu 1B'!H128:H132)</f>
        <v>0</v>
      </c>
      <c r="G67" s="60">
        <f>COUNTA('Bieu 1B'!I128:I132)</f>
        <v>0</v>
      </c>
      <c r="H67" s="61">
        <f>SUM('Bieu 1B'!I128:I132)</f>
        <v>0</v>
      </c>
      <c r="I67" s="112"/>
      <c r="J67" s="112"/>
      <c r="K67" s="112"/>
      <c r="L67">
        <f>C67</f>
        <v>0</v>
      </c>
      <c r="M67" s="16"/>
      <c r="N67" s="16"/>
      <c r="O67" s="16"/>
      <c r="P67" s="16"/>
      <c r="Q67" s="16"/>
      <c r="R67" s="16"/>
      <c r="S67" s="16"/>
      <c r="T67" s="16"/>
      <c r="U67" s="35"/>
      <c r="V67" s="35"/>
      <c r="W67" s="37"/>
      <c r="X67" s="37"/>
      <c r="AC67">
        <f t="shared" si="18"/>
        <v>0</v>
      </c>
      <c r="AD67">
        <f t="shared" si="18"/>
        <v>0</v>
      </c>
      <c r="AE67">
        <f t="shared" si="18"/>
        <v>0</v>
      </c>
      <c r="AF67">
        <f t="shared" si="18"/>
        <v>0</v>
      </c>
      <c r="AG67">
        <f t="shared" si="18"/>
        <v>0</v>
      </c>
      <c r="AI67">
        <f>C67</f>
        <v>0</v>
      </c>
      <c r="AL67">
        <f>F67</f>
        <v>0</v>
      </c>
    </row>
    <row r="68" spans="1:38" ht="15.75">
      <c r="A68" s="18"/>
      <c r="B68" s="55">
        <v>2.1</v>
      </c>
      <c r="C68" s="60">
        <f>COUNTA('Bieu 2'!G119:G122)</f>
        <v>3</v>
      </c>
      <c r="D68" s="61">
        <f>SUM('Bieu 2'!G119:G122)</f>
        <v>0.71</v>
      </c>
      <c r="E68" s="60">
        <f>COUNTA('Bieu 2'!H119:H122)</f>
        <v>1</v>
      </c>
      <c r="F68" s="61">
        <f>SUM('Bieu 2'!H119:H122)</f>
        <v>0.05</v>
      </c>
      <c r="G68" s="60">
        <f>COUNTA('Bieu 2'!I119:I122)</f>
        <v>3</v>
      </c>
      <c r="H68" s="61">
        <f>SUM('Bieu 2'!I119:I122)</f>
        <v>0.71</v>
      </c>
      <c r="I68" s="112"/>
      <c r="J68" s="112"/>
      <c r="K68" s="112"/>
      <c r="L68">
        <f>C68</f>
        <v>3</v>
      </c>
      <c r="M68" s="16"/>
      <c r="N68" s="16"/>
      <c r="O68" s="16"/>
      <c r="P68" s="16"/>
      <c r="Q68" s="16"/>
      <c r="R68" s="16"/>
      <c r="S68" s="16"/>
      <c r="T68" s="16"/>
      <c r="U68" s="35"/>
      <c r="V68" s="35"/>
      <c r="W68" s="37"/>
      <c r="X68" s="37"/>
      <c r="AC68">
        <f t="shared" si="18"/>
        <v>0.71</v>
      </c>
      <c r="AD68">
        <f t="shared" si="18"/>
        <v>1</v>
      </c>
      <c r="AE68">
        <f t="shared" si="18"/>
        <v>0.05</v>
      </c>
      <c r="AF68">
        <f t="shared" si="18"/>
        <v>3</v>
      </c>
      <c r="AG68">
        <f t="shared" si="18"/>
        <v>0.71</v>
      </c>
      <c r="AJ68">
        <f>C68</f>
        <v>3</v>
      </c>
    </row>
    <row r="69" spans="1:38" ht="15.75">
      <c r="A69" s="18"/>
      <c r="B69" s="55">
        <v>2.2000000000000002</v>
      </c>
      <c r="C69" s="60">
        <f>COUNTA('Bieu 2'!G124:G124)</f>
        <v>1</v>
      </c>
      <c r="D69" s="61">
        <f>SUM('Bieu 2'!G124:G124)</f>
        <v>0.1</v>
      </c>
      <c r="E69" s="60">
        <f>COUNT('Bieu 2'!H124)</f>
        <v>0</v>
      </c>
      <c r="F69" s="61">
        <f>SUM('Bieu 2'!H124)</f>
        <v>0</v>
      </c>
      <c r="G69" s="60">
        <f>COUNTA('Bieu 2'!I124:I124)</f>
        <v>1</v>
      </c>
      <c r="H69" s="60">
        <f>SUM('Bieu 2'!I124:I124)</f>
        <v>0.1</v>
      </c>
      <c r="I69" s="113"/>
      <c r="J69" s="113"/>
      <c r="K69" s="113"/>
      <c r="L69">
        <f>C69</f>
        <v>1</v>
      </c>
      <c r="M69" s="16"/>
      <c r="N69" s="16"/>
      <c r="O69" s="16"/>
      <c r="P69" s="16"/>
      <c r="Q69" s="16"/>
      <c r="R69" s="16"/>
      <c r="S69" s="16"/>
      <c r="T69" s="16"/>
      <c r="U69" s="35"/>
      <c r="V69" s="35"/>
      <c r="W69" s="37"/>
      <c r="X69" s="37"/>
      <c r="AC69">
        <f t="shared" si="18"/>
        <v>0.1</v>
      </c>
      <c r="AD69">
        <f t="shared" si="18"/>
        <v>0</v>
      </c>
      <c r="AE69">
        <f t="shared" si="18"/>
        <v>0</v>
      </c>
      <c r="AF69">
        <f t="shared" si="18"/>
        <v>1</v>
      </c>
      <c r="AG69">
        <f t="shared" si="18"/>
        <v>0.1</v>
      </c>
      <c r="AJ69">
        <f>C69</f>
        <v>1</v>
      </c>
    </row>
    <row r="70" spans="1:38" s="23" customFormat="1" ht="15.75">
      <c r="A70" s="18">
        <v>11</v>
      </c>
      <c r="B70" s="17" t="s">
        <v>77</v>
      </c>
      <c r="C70" s="60">
        <f t="shared" ref="C70:H70" si="19">SUM(C71:C75)</f>
        <v>27</v>
      </c>
      <c r="D70" s="61">
        <f t="shared" si="19"/>
        <v>10.736899999999999</v>
      </c>
      <c r="E70" s="60">
        <f t="shared" si="19"/>
        <v>0</v>
      </c>
      <c r="F70" s="60">
        <f t="shared" si="19"/>
        <v>0</v>
      </c>
      <c r="G70" s="60">
        <f t="shared" si="19"/>
        <v>26</v>
      </c>
      <c r="H70" s="61">
        <f t="shared" si="19"/>
        <v>9.2414829999999988</v>
      </c>
      <c r="I70" s="112"/>
      <c r="J70" s="112">
        <f>C70+C71</f>
        <v>45</v>
      </c>
      <c r="K70" s="112">
        <f>J70-I70</f>
        <v>45</v>
      </c>
      <c r="M70" s="16">
        <v>50</v>
      </c>
      <c r="N70" s="16">
        <v>26.071000000000002</v>
      </c>
      <c r="O70" s="16">
        <v>18</v>
      </c>
      <c r="P70" s="16">
        <v>20.8582</v>
      </c>
      <c r="Q70" s="16">
        <v>2</v>
      </c>
      <c r="R70" s="16">
        <v>0.15079999999999999</v>
      </c>
      <c r="S70" s="16">
        <v>2</v>
      </c>
      <c r="T70" s="16">
        <v>3.4226999999999999</v>
      </c>
      <c r="U70" s="36">
        <v>92</v>
      </c>
      <c r="V70" s="36">
        <v>47.97</v>
      </c>
      <c r="W70"/>
      <c r="X70"/>
      <c r="Y70"/>
      <c r="Z70"/>
      <c r="AA70">
        <v>52</v>
      </c>
      <c r="AB70">
        <f>'[5]Danh mục 2018'!$E$5+'[5]Danh mục 2018'!$E$29+'[5]Danh mục 2018'!$E$70</f>
        <v>31.264959999999995</v>
      </c>
      <c r="AC70"/>
    </row>
    <row r="71" spans="1:38" ht="15.75">
      <c r="A71" s="18"/>
      <c r="B71" s="55" t="s">
        <v>230</v>
      </c>
      <c r="C71" s="60">
        <f>COUNTA('Bieu 1A'!G428:G448)</f>
        <v>18</v>
      </c>
      <c r="D71" s="61">
        <f>SUM('Bieu 1A'!G428:G448)</f>
        <v>4.0205000000000002</v>
      </c>
      <c r="E71" s="60"/>
      <c r="F71" s="61"/>
      <c r="G71" s="60">
        <f>COUNTA('Bieu 1A'!I428:I448)</f>
        <v>17</v>
      </c>
      <c r="H71" s="61">
        <f>SUM('Bieu 1A'!I428:I448)</f>
        <v>3.0868999999999995</v>
      </c>
      <c r="I71" s="112">
        <f>COUNTA('Bieu 1A'!G429:G448)</f>
        <v>18</v>
      </c>
      <c r="J71" s="112">
        <f>C71+C72</f>
        <v>18</v>
      </c>
      <c r="K71" s="112">
        <f>J71-I71</f>
        <v>0</v>
      </c>
      <c r="L71">
        <f>C71</f>
        <v>18</v>
      </c>
      <c r="M71" s="16"/>
      <c r="N71" s="16"/>
      <c r="O71" s="16"/>
      <c r="P71" s="16"/>
      <c r="Q71" s="16"/>
      <c r="R71" s="16"/>
      <c r="S71" s="16"/>
      <c r="T71" s="16"/>
      <c r="U71" s="35"/>
      <c r="V71" s="35"/>
      <c r="W71" s="37"/>
      <c r="X71" s="37"/>
      <c r="AC71">
        <f t="shared" ref="AC71:AG75" si="20">D71</f>
        <v>4.0205000000000002</v>
      </c>
      <c r="AD71">
        <f t="shared" si="20"/>
        <v>0</v>
      </c>
      <c r="AE71">
        <f t="shared" si="20"/>
        <v>0</v>
      </c>
      <c r="AF71">
        <f t="shared" si="20"/>
        <v>17</v>
      </c>
      <c r="AG71">
        <f t="shared" si="20"/>
        <v>3.0868999999999995</v>
      </c>
      <c r="AH71">
        <f>C71</f>
        <v>18</v>
      </c>
    </row>
    <row r="72" spans="1:38" ht="15.75">
      <c r="A72" s="18"/>
      <c r="B72" s="55" t="s">
        <v>231</v>
      </c>
      <c r="C72" s="60"/>
      <c r="D72" s="61"/>
      <c r="E72" s="60"/>
      <c r="F72" s="60"/>
      <c r="G72" s="60"/>
      <c r="H72" s="61"/>
      <c r="I72" s="112"/>
      <c r="J72" s="112">
        <f>C72+C73</f>
        <v>1</v>
      </c>
      <c r="K72" s="112">
        <f>J72-I72</f>
        <v>1</v>
      </c>
      <c r="L72">
        <f>C72</f>
        <v>0</v>
      </c>
      <c r="M72" s="16"/>
      <c r="N72" s="16"/>
      <c r="O72" s="16"/>
      <c r="P72" s="16"/>
      <c r="Q72" s="16"/>
      <c r="R72" s="16"/>
      <c r="S72" s="16"/>
      <c r="T72" s="16"/>
      <c r="U72" s="35"/>
      <c r="V72" s="35"/>
      <c r="W72" s="37"/>
      <c r="X72" s="37"/>
      <c r="AC72">
        <f t="shared" si="20"/>
        <v>0</v>
      </c>
      <c r="AD72">
        <f t="shared" si="20"/>
        <v>0</v>
      </c>
      <c r="AE72">
        <f t="shared" si="20"/>
        <v>0</v>
      </c>
      <c r="AF72">
        <f t="shared" si="20"/>
        <v>0</v>
      </c>
      <c r="AG72">
        <f t="shared" si="20"/>
        <v>0</v>
      </c>
      <c r="AH72">
        <f>C72</f>
        <v>0</v>
      </c>
    </row>
    <row r="73" spans="1:38" ht="15.75">
      <c r="A73" s="18"/>
      <c r="B73" s="55" t="s">
        <v>229</v>
      </c>
      <c r="C73" s="60">
        <f>COUNTA('Bieu 1B'!G134:G135)</f>
        <v>1</v>
      </c>
      <c r="D73" s="61">
        <f>SUM('Bieu 1B'!G134:G135)</f>
        <v>1.4999999999999999E-2</v>
      </c>
      <c r="E73" s="60"/>
      <c r="F73" s="60"/>
      <c r="G73" s="60">
        <f>COUNTA('Bieu 1B'!I134:I135)</f>
        <v>1</v>
      </c>
      <c r="H73" s="61">
        <f>SUM('Bieu 1B'!I134:I135)</f>
        <v>1.4999999999999999E-2</v>
      </c>
      <c r="I73" s="112"/>
      <c r="J73" s="112"/>
      <c r="K73" s="112"/>
      <c r="L73">
        <f>C73</f>
        <v>1</v>
      </c>
      <c r="M73" s="16"/>
      <c r="N73" s="16"/>
      <c r="O73" s="16"/>
      <c r="P73" s="16"/>
      <c r="Q73" s="16"/>
      <c r="R73" s="16"/>
      <c r="S73" s="16"/>
      <c r="T73" s="16"/>
      <c r="U73" s="35"/>
      <c r="V73" s="35"/>
      <c r="W73" s="37"/>
      <c r="X73" s="37"/>
      <c r="AC73">
        <f t="shared" si="20"/>
        <v>1.4999999999999999E-2</v>
      </c>
      <c r="AD73">
        <f t="shared" si="20"/>
        <v>0</v>
      </c>
      <c r="AE73">
        <f t="shared" si="20"/>
        <v>0</v>
      </c>
      <c r="AF73">
        <f t="shared" si="20"/>
        <v>1</v>
      </c>
      <c r="AG73">
        <f t="shared" si="20"/>
        <v>1.4999999999999999E-2</v>
      </c>
      <c r="AI73">
        <f>C73</f>
        <v>1</v>
      </c>
      <c r="AL73">
        <f>F73</f>
        <v>0</v>
      </c>
    </row>
    <row r="74" spans="1:38" ht="15.75">
      <c r="A74" s="18"/>
      <c r="B74" s="55">
        <v>2.1</v>
      </c>
      <c r="C74" s="60">
        <f>COUNTA('Bieu 2'!G127:G136)</f>
        <v>8</v>
      </c>
      <c r="D74" s="61">
        <f>SUM('Bieu 2'!G127:G136)</f>
        <v>6.7013999999999996</v>
      </c>
      <c r="E74" s="60"/>
      <c r="F74" s="60"/>
      <c r="G74" s="60">
        <f>COUNTA('Bieu 2'!I127:I136)</f>
        <v>8</v>
      </c>
      <c r="H74" s="61">
        <f>SUM('Bieu 2'!I127:I136)</f>
        <v>6.139583</v>
      </c>
      <c r="I74" s="112"/>
      <c r="J74" s="112"/>
      <c r="K74" s="112"/>
      <c r="L74">
        <f>C74</f>
        <v>8</v>
      </c>
      <c r="M74" s="16"/>
      <c r="N74" s="16"/>
      <c r="O74" s="16"/>
      <c r="P74" s="16"/>
      <c r="Q74" s="16"/>
      <c r="R74" s="16"/>
      <c r="S74" s="16"/>
      <c r="T74" s="16"/>
      <c r="U74" s="35"/>
      <c r="V74" s="35"/>
      <c r="W74" s="37"/>
      <c r="X74" s="37"/>
      <c r="AC74">
        <f t="shared" si="20"/>
        <v>6.7013999999999996</v>
      </c>
      <c r="AD74">
        <f t="shared" si="20"/>
        <v>0</v>
      </c>
      <c r="AE74">
        <f t="shared" si="20"/>
        <v>0</v>
      </c>
      <c r="AF74">
        <f t="shared" si="20"/>
        <v>8</v>
      </c>
      <c r="AG74">
        <f t="shared" si="20"/>
        <v>6.139583</v>
      </c>
      <c r="AJ74">
        <f>C74</f>
        <v>8</v>
      </c>
    </row>
    <row r="75" spans="1:38" ht="15.75">
      <c r="A75" s="18"/>
      <c r="B75" s="55">
        <v>2.2000000000000002</v>
      </c>
      <c r="C75" s="60"/>
      <c r="D75" s="61"/>
      <c r="E75" s="60"/>
      <c r="F75" s="60"/>
      <c r="G75" s="60"/>
      <c r="H75" s="61"/>
      <c r="I75" s="112"/>
      <c r="J75" s="112"/>
      <c r="K75" s="112"/>
      <c r="L75">
        <f>C75</f>
        <v>0</v>
      </c>
      <c r="M75" s="16"/>
      <c r="N75" s="16"/>
      <c r="O75" s="16"/>
      <c r="P75" s="16"/>
      <c r="Q75" s="16"/>
      <c r="R75" s="16"/>
      <c r="S75" s="16"/>
      <c r="T75" s="16"/>
      <c r="U75" s="35"/>
      <c r="V75" s="35"/>
      <c r="W75" s="37"/>
      <c r="X75" s="37"/>
      <c r="AC75">
        <f t="shared" si="20"/>
        <v>0</v>
      </c>
      <c r="AD75">
        <f t="shared" si="20"/>
        <v>0</v>
      </c>
      <c r="AE75">
        <f t="shared" si="20"/>
        <v>0</v>
      </c>
      <c r="AF75">
        <f t="shared" si="20"/>
        <v>0</v>
      </c>
      <c r="AG75">
        <f t="shared" si="20"/>
        <v>0</v>
      </c>
      <c r="AJ75">
        <f>C75</f>
        <v>0</v>
      </c>
    </row>
    <row r="76" spans="1:38" s="23" customFormat="1" ht="15.75">
      <c r="A76" s="18">
        <v>12</v>
      </c>
      <c r="B76" s="17" t="s">
        <v>35</v>
      </c>
      <c r="C76" s="60">
        <f t="shared" ref="C76:H76" si="21">SUM(C77:C81)</f>
        <v>62</v>
      </c>
      <c r="D76" s="61">
        <f t="shared" si="21"/>
        <v>228.69247000000004</v>
      </c>
      <c r="E76" s="60">
        <f t="shared" si="21"/>
        <v>54</v>
      </c>
      <c r="F76" s="61">
        <f t="shared" si="21"/>
        <v>89.645769999999999</v>
      </c>
      <c r="G76" s="60">
        <f t="shared" si="21"/>
        <v>59</v>
      </c>
      <c r="H76" s="61">
        <f t="shared" si="21"/>
        <v>147.98347000000001</v>
      </c>
      <c r="I76" s="112"/>
      <c r="J76" s="112">
        <f>C76+C77</f>
        <v>93</v>
      </c>
      <c r="K76" s="112">
        <f>J76-I76</f>
        <v>93</v>
      </c>
      <c r="M76" s="16">
        <v>11</v>
      </c>
      <c r="N76" s="16">
        <v>68.057000000000002</v>
      </c>
      <c r="O76" s="16">
        <v>25</v>
      </c>
      <c r="P76" s="16">
        <v>182.13300000000001</v>
      </c>
      <c r="Q76" s="16">
        <v>12</v>
      </c>
      <c r="R76" s="16">
        <v>79.622</v>
      </c>
      <c r="S76" s="16">
        <v>13</v>
      </c>
      <c r="T76" s="16">
        <v>46.375</v>
      </c>
      <c r="U76" s="36">
        <v>68</v>
      </c>
      <c r="V76" s="37">
        <v>433.25700000000001</v>
      </c>
      <c r="W76"/>
      <c r="X76"/>
      <c r="Y76"/>
      <c r="Z76"/>
      <c r="AA76">
        <v>78</v>
      </c>
      <c r="AB76">
        <f>'[6]Trinh So TNMT theo mau 20_9'!$E$5+'[6]Trinh So TNMT theo mau 20_9'!$E$38+'[6]Trinh So TNMT theo mau 20_9'!$E$74</f>
        <v>1046.4180029999998</v>
      </c>
      <c r="AC76"/>
    </row>
    <row r="77" spans="1:38" ht="15.75">
      <c r="A77" s="18"/>
      <c r="B77" s="55" t="s">
        <v>230</v>
      </c>
      <c r="C77" s="60">
        <f>COUNTA('Bieu 1A'!G451:G484)</f>
        <v>31</v>
      </c>
      <c r="D77" s="61">
        <f>SUM('Bieu 1A'!G451:G484)</f>
        <v>101.91560000000003</v>
      </c>
      <c r="E77" s="60">
        <f>COUNTA('Bieu 1A'!H451:H484)</f>
        <v>31</v>
      </c>
      <c r="F77" s="61">
        <f>SUM('Bieu 1A'!H451:H484)</f>
        <v>51.344900000000003</v>
      </c>
      <c r="G77" s="60">
        <f>COUNTA('Bieu 1A'!I451:I484)</f>
        <v>31</v>
      </c>
      <c r="H77" s="61">
        <f>SUM('Bieu 1A'!I451:I484)</f>
        <v>59.426600000000001</v>
      </c>
      <c r="I77" s="112">
        <f>COUNTA('Bieu 1A'!G452:G487)</f>
        <v>31</v>
      </c>
      <c r="J77" s="112">
        <f>C77+C78</f>
        <v>31</v>
      </c>
      <c r="K77" s="112">
        <f>J77-I77</f>
        <v>0</v>
      </c>
      <c r="L77">
        <f>C77</f>
        <v>31</v>
      </c>
      <c r="M77" s="16"/>
      <c r="N77" s="16"/>
      <c r="O77" s="16"/>
      <c r="P77" s="16"/>
      <c r="Q77" s="16"/>
      <c r="R77" s="16"/>
      <c r="S77" s="16"/>
      <c r="T77" s="16"/>
      <c r="U77" s="35"/>
      <c r="V77" s="35"/>
      <c r="W77" s="37"/>
      <c r="X77" s="37"/>
      <c r="AC77">
        <f t="shared" ref="AC77:AG81" si="22">D77</f>
        <v>101.91560000000003</v>
      </c>
      <c r="AD77">
        <f t="shared" si="22"/>
        <v>31</v>
      </c>
      <c r="AE77">
        <f t="shared" si="22"/>
        <v>51.344900000000003</v>
      </c>
      <c r="AF77">
        <f t="shared" si="22"/>
        <v>31</v>
      </c>
      <c r="AG77">
        <f t="shared" si="22"/>
        <v>59.426600000000001</v>
      </c>
      <c r="AH77">
        <f>C77</f>
        <v>31</v>
      </c>
    </row>
    <row r="78" spans="1:38" ht="15.75">
      <c r="A78" s="18"/>
      <c r="B78" s="55" t="s">
        <v>231</v>
      </c>
      <c r="C78" s="60">
        <f>COUNTA('Bieu 1A'!G486:G487)</f>
        <v>0</v>
      </c>
      <c r="D78" s="61">
        <f>SUM('Bieu 1A'!G486:G487)</f>
        <v>0</v>
      </c>
      <c r="E78" s="60">
        <f>COUNTA('Bieu 1A'!H486:H487)</f>
        <v>0</v>
      </c>
      <c r="F78" s="61">
        <f>SUM('Bieu 1A'!H486:H487)</f>
        <v>0</v>
      </c>
      <c r="G78" s="60">
        <f>COUNTA('Bieu 1A'!I486:I487)</f>
        <v>0</v>
      </c>
      <c r="H78" s="61">
        <f>SUM('Bieu 1A'!I486:I487)</f>
        <v>0</v>
      </c>
      <c r="I78" s="112"/>
      <c r="J78" s="112">
        <f>C78+C79</f>
        <v>7</v>
      </c>
      <c r="K78" s="112">
        <f>J78-I78</f>
        <v>7</v>
      </c>
      <c r="L78">
        <f>C78</f>
        <v>0</v>
      </c>
      <c r="M78" s="16"/>
      <c r="N78" s="16"/>
      <c r="O78" s="16"/>
      <c r="P78" s="16"/>
      <c r="Q78" s="16"/>
      <c r="R78" s="16"/>
      <c r="S78" s="16"/>
      <c r="T78" s="16"/>
      <c r="U78" s="35"/>
      <c r="V78" s="35"/>
      <c r="W78" s="37"/>
      <c r="X78" s="37"/>
      <c r="AC78">
        <f t="shared" si="22"/>
        <v>0</v>
      </c>
      <c r="AD78">
        <f t="shared" si="22"/>
        <v>0</v>
      </c>
      <c r="AE78">
        <f t="shared" si="22"/>
        <v>0</v>
      </c>
      <c r="AF78">
        <f t="shared" si="22"/>
        <v>0</v>
      </c>
      <c r="AG78">
        <f t="shared" si="22"/>
        <v>0</v>
      </c>
      <c r="AH78">
        <f>C78</f>
        <v>0</v>
      </c>
    </row>
    <row r="79" spans="1:38" ht="15.75">
      <c r="A79" s="18"/>
      <c r="B79" s="55" t="s">
        <v>229</v>
      </c>
      <c r="C79" s="60">
        <f>COUNTA('Bieu 1B'!G137:G144)</f>
        <v>7</v>
      </c>
      <c r="D79" s="61">
        <f>SUM('Bieu 1B'!G137:G144)</f>
        <v>24.16</v>
      </c>
      <c r="E79" s="60">
        <f>COUNTA('Bieu 1B'!H137:H144)</f>
        <v>5</v>
      </c>
      <c r="F79" s="61">
        <f>SUM('Bieu 1B'!H137:H144)</f>
        <v>2.0699999999999998</v>
      </c>
      <c r="G79" s="60">
        <f>COUNTA('Bieu 1B'!I137:I144)</f>
        <v>7</v>
      </c>
      <c r="H79" s="61">
        <f>SUM('Bieu 1B'!I137:I144)</f>
        <v>24.16</v>
      </c>
      <c r="I79" s="112"/>
      <c r="J79" s="112"/>
      <c r="K79" s="112"/>
      <c r="L79">
        <f>C79</f>
        <v>7</v>
      </c>
      <c r="M79" s="16"/>
      <c r="N79" s="16"/>
      <c r="O79" s="16"/>
      <c r="P79" s="16"/>
      <c r="Q79" s="16"/>
      <c r="R79" s="16"/>
      <c r="S79" s="16"/>
      <c r="T79" s="16"/>
      <c r="U79" s="35"/>
      <c r="V79" s="35"/>
      <c r="W79" s="37"/>
      <c r="X79" s="37"/>
      <c r="AC79">
        <f t="shared" si="22"/>
        <v>24.16</v>
      </c>
      <c r="AD79">
        <f t="shared" si="22"/>
        <v>5</v>
      </c>
      <c r="AE79">
        <f t="shared" si="22"/>
        <v>2.0699999999999998</v>
      </c>
      <c r="AF79">
        <f t="shared" si="22"/>
        <v>7</v>
      </c>
      <c r="AG79">
        <f t="shared" si="22"/>
        <v>24.16</v>
      </c>
      <c r="AI79">
        <f>C79</f>
        <v>7</v>
      </c>
      <c r="AL79">
        <f>F79</f>
        <v>2.0699999999999998</v>
      </c>
    </row>
    <row r="80" spans="1:38" ht="15.75">
      <c r="A80" s="18"/>
      <c r="B80" s="55">
        <v>2.1</v>
      </c>
      <c r="C80" s="60">
        <f>COUNTA('Bieu 2'!G139:G157)</f>
        <v>17</v>
      </c>
      <c r="D80" s="61">
        <f>SUM('Bieu 2'!G139:G157)</f>
        <v>80.586870000000005</v>
      </c>
      <c r="E80" s="60">
        <f>COUNTA('Bieu 2'!H139:H157)</f>
        <v>11</v>
      </c>
      <c r="F80" s="61">
        <f>SUM('Bieu 2'!H139:H157)</f>
        <v>14.490869999999999</v>
      </c>
      <c r="G80" s="60">
        <f>COUNTA('Bieu 2'!I139:I157)</f>
        <v>16</v>
      </c>
      <c r="H80" s="61">
        <f>SUM('Bieu 2'!I139:I157)</f>
        <v>52.186869999999999</v>
      </c>
      <c r="I80" s="112"/>
      <c r="J80" s="112"/>
      <c r="K80" s="112"/>
      <c r="L80">
        <f>C80</f>
        <v>17</v>
      </c>
      <c r="M80" s="16"/>
      <c r="N80" s="16"/>
      <c r="O80" s="16"/>
      <c r="P80" s="16"/>
      <c r="Q80" s="16"/>
      <c r="R80" s="16"/>
      <c r="S80" s="16"/>
      <c r="T80" s="16"/>
      <c r="U80" s="35"/>
      <c r="V80" s="35"/>
      <c r="W80" s="37"/>
      <c r="X80" s="37"/>
      <c r="AC80">
        <f t="shared" si="22"/>
        <v>80.586870000000005</v>
      </c>
      <c r="AD80">
        <f t="shared" si="22"/>
        <v>11</v>
      </c>
      <c r="AE80">
        <f t="shared" si="22"/>
        <v>14.490869999999999</v>
      </c>
      <c r="AF80">
        <f t="shared" si="22"/>
        <v>16</v>
      </c>
      <c r="AG80">
        <f t="shared" si="22"/>
        <v>52.186869999999999</v>
      </c>
      <c r="AJ80">
        <f>C80</f>
        <v>17</v>
      </c>
    </row>
    <row r="81" spans="1:38" ht="15.75">
      <c r="A81" s="18"/>
      <c r="B81" s="55">
        <v>2.2000000000000002</v>
      </c>
      <c r="C81" s="60">
        <f>COUNTA('Bieu 2'!G158:G165)</f>
        <v>7</v>
      </c>
      <c r="D81" s="61">
        <f>SUM('Bieu 2'!G158:G165)</f>
        <v>22.03</v>
      </c>
      <c r="E81" s="60">
        <f>COUNTA('Bieu 2'!H158:H165)</f>
        <v>7</v>
      </c>
      <c r="F81" s="61">
        <f>SUM('Bieu 2'!H158:H165)</f>
        <v>21.740000000000002</v>
      </c>
      <c r="G81" s="60">
        <f>COUNTA('Bieu 2'!I158:I165)</f>
        <v>5</v>
      </c>
      <c r="H81" s="61">
        <f>SUM('Bieu 2'!I158:I165)</f>
        <v>12.21</v>
      </c>
      <c r="I81" s="112"/>
      <c r="J81" s="112"/>
      <c r="K81" s="112"/>
      <c r="L81">
        <f>C81</f>
        <v>7</v>
      </c>
      <c r="M81" s="16"/>
      <c r="N81" s="16"/>
      <c r="O81" s="16"/>
      <c r="P81" s="16"/>
      <c r="Q81" s="16"/>
      <c r="R81" s="16"/>
      <c r="S81" s="16"/>
      <c r="T81" s="16"/>
      <c r="U81" s="36"/>
      <c r="V81" s="36"/>
      <c r="W81" s="37"/>
      <c r="X81" s="37"/>
      <c r="AC81">
        <f t="shared" si="22"/>
        <v>22.03</v>
      </c>
      <c r="AD81">
        <f t="shared" si="22"/>
        <v>7</v>
      </c>
      <c r="AE81">
        <f t="shared" si="22"/>
        <v>21.740000000000002</v>
      </c>
      <c r="AF81">
        <f t="shared" si="22"/>
        <v>5</v>
      </c>
      <c r="AG81">
        <f t="shared" si="22"/>
        <v>12.21</v>
      </c>
      <c r="AJ81">
        <f>C81</f>
        <v>7</v>
      </c>
    </row>
    <row r="82" spans="1:38" s="23" customFormat="1" ht="15.75">
      <c r="A82" s="18">
        <v>13</v>
      </c>
      <c r="B82" s="17" t="s">
        <v>88</v>
      </c>
      <c r="C82" s="60">
        <f t="shared" ref="C82:H82" si="23">SUM(C83:C87)</f>
        <v>3</v>
      </c>
      <c r="D82" s="61">
        <f t="shared" si="23"/>
        <v>1.605</v>
      </c>
      <c r="E82" s="60">
        <f t="shared" si="23"/>
        <v>0</v>
      </c>
      <c r="F82" s="60">
        <f t="shared" si="23"/>
        <v>0</v>
      </c>
      <c r="G82" s="60">
        <f t="shared" si="23"/>
        <v>3</v>
      </c>
      <c r="H82" s="61">
        <f t="shared" si="23"/>
        <v>1.605</v>
      </c>
      <c r="I82" s="112"/>
      <c r="J82" s="112">
        <f>C82+C83</f>
        <v>6</v>
      </c>
      <c r="K82" s="112">
        <f>J82-I82</f>
        <v>6</v>
      </c>
      <c r="M82" s="16">
        <v>4</v>
      </c>
      <c r="N82" s="16">
        <v>0.90700000000000003</v>
      </c>
      <c r="O82" s="16">
        <v>13</v>
      </c>
      <c r="P82" s="16">
        <v>0.80300000000000005</v>
      </c>
      <c r="Q82" s="16">
        <v>2</v>
      </c>
      <c r="R82" s="16">
        <v>0.23</v>
      </c>
      <c r="S82" s="16">
        <v>7</v>
      </c>
      <c r="T82" s="16">
        <v>0.64100000000000001</v>
      </c>
      <c r="U82" s="36">
        <v>29</v>
      </c>
      <c r="V82" s="36">
        <v>4.7869999999999999</v>
      </c>
      <c r="W82" s="36"/>
      <c r="X82" s="36"/>
      <c r="Y82"/>
      <c r="Z82"/>
      <c r="AA82">
        <v>36</v>
      </c>
      <c r="AB82">
        <v>4.9210000000000003</v>
      </c>
      <c r="AC82"/>
    </row>
    <row r="83" spans="1:38" ht="21.75" customHeight="1">
      <c r="A83" s="18"/>
      <c r="B83" s="55" t="s">
        <v>230</v>
      </c>
      <c r="C83" s="60">
        <f>COUNTA('Bieu 1A'!G490:G493)</f>
        <v>3</v>
      </c>
      <c r="D83" s="61">
        <f>SUM('Bieu 1A'!G490:G493)</f>
        <v>1.605</v>
      </c>
      <c r="E83" s="60"/>
      <c r="F83" s="60"/>
      <c r="G83" s="60">
        <f>COUNTA('Bieu 1A'!I490:I493)</f>
        <v>3</v>
      </c>
      <c r="H83" s="61">
        <f>SUM('Bieu 1A'!I490:I493)</f>
        <v>1.605</v>
      </c>
      <c r="I83" s="112">
        <f>COUNTA('Bieu 1A'!G491:G496)</f>
        <v>3</v>
      </c>
      <c r="J83" s="112">
        <f>C83+C84</f>
        <v>3</v>
      </c>
      <c r="K83" s="112">
        <f>J83-I83</f>
        <v>0</v>
      </c>
      <c r="L83">
        <f>C83</f>
        <v>3</v>
      </c>
      <c r="M83" s="16"/>
      <c r="N83" s="16"/>
      <c r="O83" s="16"/>
      <c r="P83" s="16"/>
      <c r="Q83" s="16"/>
      <c r="R83" s="16"/>
      <c r="S83" s="16"/>
      <c r="T83" s="16"/>
      <c r="U83" s="35"/>
      <c r="V83" s="35"/>
      <c r="W83" s="37"/>
      <c r="X83" s="37"/>
      <c r="AC83">
        <f t="shared" ref="AC83:AG87" si="24">D83</f>
        <v>1.605</v>
      </c>
      <c r="AD83">
        <f t="shared" si="24"/>
        <v>0</v>
      </c>
      <c r="AE83">
        <f t="shared" si="24"/>
        <v>0</v>
      </c>
      <c r="AF83">
        <f t="shared" si="24"/>
        <v>3</v>
      </c>
      <c r="AG83">
        <f t="shared" si="24"/>
        <v>1.605</v>
      </c>
      <c r="AH83">
        <f>C83</f>
        <v>3</v>
      </c>
    </row>
    <row r="84" spans="1:38" ht="15.75">
      <c r="A84" s="18"/>
      <c r="B84" s="55" t="s">
        <v>231</v>
      </c>
      <c r="C84" s="60">
        <f>COUNTA('Bieu 1A'!G495:G496)</f>
        <v>0</v>
      </c>
      <c r="D84" s="61">
        <f>SUM('Bieu 1A'!G495:G496)</f>
        <v>0</v>
      </c>
      <c r="E84" s="60"/>
      <c r="F84" s="60"/>
      <c r="G84" s="60">
        <f>COUNTA('Bieu 1A'!I495:I496)</f>
        <v>0</v>
      </c>
      <c r="H84" s="61">
        <f>SUM('Bieu 1A'!I495:I496)</f>
        <v>0</v>
      </c>
      <c r="I84" s="112"/>
      <c r="J84" s="112">
        <f>C84+C85</f>
        <v>0</v>
      </c>
      <c r="K84" s="112">
        <f>J84-I84</f>
        <v>0</v>
      </c>
      <c r="L84">
        <f>C84</f>
        <v>0</v>
      </c>
      <c r="M84" s="16"/>
      <c r="N84" s="16"/>
      <c r="O84" s="16"/>
      <c r="P84" s="16"/>
      <c r="Q84" s="16"/>
      <c r="R84" s="16"/>
      <c r="S84" s="16"/>
      <c r="T84" s="16"/>
      <c r="U84" s="35"/>
      <c r="V84" s="35"/>
      <c r="W84" s="37"/>
      <c r="X84" s="37"/>
      <c r="AC84">
        <f t="shared" si="24"/>
        <v>0</v>
      </c>
      <c r="AD84">
        <f t="shared" si="24"/>
        <v>0</v>
      </c>
      <c r="AE84">
        <f t="shared" si="24"/>
        <v>0</v>
      </c>
      <c r="AF84">
        <f t="shared" si="24"/>
        <v>0</v>
      </c>
      <c r="AG84">
        <f t="shared" si="24"/>
        <v>0</v>
      </c>
      <c r="AH84">
        <f>C84</f>
        <v>0</v>
      </c>
    </row>
    <row r="85" spans="1:38" ht="15.75">
      <c r="A85" s="18"/>
      <c r="B85" s="55" t="s">
        <v>229</v>
      </c>
      <c r="C85" s="60">
        <f>COUNTA('Bieu 1B'!G146:G148)</f>
        <v>0</v>
      </c>
      <c r="D85" s="61">
        <f>SUM('Bieu 1B'!G146:G148)</f>
        <v>0</v>
      </c>
      <c r="E85" s="60"/>
      <c r="F85" s="60"/>
      <c r="G85" s="60">
        <f>COUNTA('Bieu 1B'!I146:I148)</f>
        <v>0</v>
      </c>
      <c r="H85" s="61">
        <f>SUM('Bieu 1B'!I146:I148)</f>
        <v>0</v>
      </c>
      <c r="I85" s="112"/>
      <c r="J85" s="112"/>
      <c r="K85" s="112"/>
      <c r="L85">
        <f>C85</f>
        <v>0</v>
      </c>
      <c r="M85" s="16"/>
      <c r="N85" s="16"/>
      <c r="O85" s="16"/>
      <c r="P85" s="16"/>
      <c r="Q85" s="16"/>
      <c r="R85" s="16"/>
      <c r="S85" s="16"/>
      <c r="T85" s="16"/>
      <c r="U85" s="35"/>
      <c r="V85" s="35"/>
      <c r="W85" s="37"/>
      <c r="X85" s="37"/>
      <c r="AC85">
        <f t="shared" si="24"/>
        <v>0</v>
      </c>
      <c r="AD85">
        <f t="shared" si="24"/>
        <v>0</v>
      </c>
      <c r="AE85">
        <f t="shared" si="24"/>
        <v>0</v>
      </c>
      <c r="AF85">
        <f t="shared" si="24"/>
        <v>0</v>
      </c>
      <c r="AG85">
        <f t="shared" si="24"/>
        <v>0</v>
      </c>
      <c r="AI85">
        <f>C85</f>
        <v>0</v>
      </c>
      <c r="AL85">
        <f>F85</f>
        <v>0</v>
      </c>
    </row>
    <row r="86" spans="1:38" ht="15.75">
      <c r="A86" s="18"/>
      <c r="B86" s="55">
        <v>2.1</v>
      </c>
      <c r="C86" s="60">
        <v>0</v>
      </c>
      <c r="D86" s="61">
        <v>0</v>
      </c>
      <c r="E86" s="60"/>
      <c r="F86" s="60"/>
      <c r="G86" s="60">
        <v>0</v>
      </c>
      <c r="H86" s="61">
        <v>0</v>
      </c>
      <c r="I86" s="112"/>
      <c r="J86" s="112"/>
      <c r="K86" s="112"/>
      <c r="L86">
        <f>C86</f>
        <v>0</v>
      </c>
      <c r="M86" s="16"/>
      <c r="N86" s="16"/>
      <c r="O86" s="16"/>
      <c r="P86" s="16"/>
      <c r="Q86" s="16"/>
      <c r="R86" s="16"/>
      <c r="S86" s="16"/>
      <c r="T86" s="16"/>
      <c r="U86" s="35"/>
      <c r="V86" s="35"/>
      <c r="W86" s="37"/>
      <c r="X86" s="37"/>
      <c r="AC86">
        <f t="shared" si="24"/>
        <v>0</v>
      </c>
      <c r="AD86">
        <f t="shared" si="24"/>
        <v>0</v>
      </c>
      <c r="AE86">
        <f t="shared" si="24"/>
        <v>0</v>
      </c>
      <c r="AF86">
        <f t="shared" si="24"/>
        <v>0</v>
      </c>
      <c r="AG86">
        <f t="shared" si="24"/>
        <v>0</v>
      </c>
      <c r="AJ86">
        <f>C86</f>
        <v>0</v>
      </c>
    </row>
    <row r="87" spans="1:38" ht="15.75">
      <c r="A87" s="18"/>
      <c r="B87" s="55">
        <v>2.2000000000000002</v>
      </c>
      <c r="C87" s="60"/>
      <c r="D87" s="61"/>
      <c r="E87" s="60"/>
      <c r="F87" s="60"/>
      <c r="G87" s="60"/>
      <c r="H87" s="60"/>
      <c r="I87" s="113"/>
      <c r="J87" s="113"/>
      <c r="K87" s="113"/>
      <c r="L87">
        <f>C87</f>
        <v>0</v>
      </c>
      <c r="M87" s="16"/>
      <c r="N87" s="16"/>
      <c r="O87" s="16"/>
      <c r="P87" s="16"/>
      <c r="Q87" s="16"/>
      <c r="R87" s="16"/>
      <c r="S87" s="16"/>
      <c r="T87" s="16"/>
      <c r="U87" s="35"/>
      <c r="V87" s="35"/>
      <c r="W87" s="37"/>
      <c r="X87" s="37"/>
      <c r="AC87">
        <f t="shared" si="24"/>
        <v>0</v>
      </c>
      <c r="AD87">
        <f t="shared" si="24"/>
        <v>0</v>
      </c>
      <c r="AE87">
        <f t="shared" si="24"/>
        <v>0</v>
      </c>
      <c r="AF87">
        <f t="shared" si="24"/>
        <v>0</v>
      </c>
      <c r="AG87">
        <f t="shared" si="24"/>
        <v>0</v>
      </c>
      <c r="AJ87">
        <f>C87</f>
        <v>0</v>
      </c>
    </row>
    <row r="88" spans="1:38" s="23" customFormat="1" ht="15.75">
      <c r="A88" s="18">
        <v>14</v>
      </c>
      <c r="B88" s="17" t="s">
        <v>33</v>
      </c>
      <c r="C88" s="60">
        <f t="shared" ref="C88:H88" si="25">SUM(C89:C93)</f>
        <v>48</v>
      </c>
      <c r="D88" s="61">
        <f t="shared" si="25"/>
        <v>184.36000000000004</v>
      </c>
      <c r="E88" s="60">
        <f t="shared" si="25"/>
        <v>0</v>
      </c>
      <c r="F88" s="60">
        <f t="shared" si="25"/>
        <v>0</v>
      </c>
      <c r="G88" s="60">
        <f t="shared" si="25"/>
        <v>47</v>
      </c>
      <c r="H88" s="61">
        <f t="shared" si="25"/>
        <v>150.66000000000003</v>
      </c>
      <c r="I88" s="112"/>
      <c r="J88" s="112">
        <f>C88+C89</f>
        <v>71</v>
      </c>
      <c r="K88" s="112">
        <f>J88-I88</f>
        <v>71</v>
      </c>
      <c r="M88" s="16">
        <v>14</v>
      </c>
      <c r="N88" s="16">
        <v>35.9</v>
      </c>
      <c r="O88" s="16">
        <v>31</v>
      </c>
      <c r="P88" s="16">
        <v>159.96</v>
      </c>
      <c r="Q88" s="16">
        <v>6</v>
      </c>
      <c r="R88" s="16">
        <v>7.73</v>
      </c>
      <c r="S88" s="16"/>
      <c r="T88" s="16"/>
      <c r="U88" s="35">
        <v>100</v>
      </c>
      <c r="V88" s="35">
        <v>294.74</v>
      </c>
      <c r="W88"/>
      <c r="X88"/>
      <c r="Y88"/>
      <c r="Z88"/>
      <c r="AA88">
        <v>99</v>
      </c>
      <c r="AB88" s="44" t="e">
        <f>SUM(#REF!)</f>
        <v>#REF!</v>
      </c>
      <c r="AC88" s="44"/>
    </row>
    <row r="89" spans="1:38" ht="15.75">
      <c r="A89" s="18"/>
      <c r="B89" s="55" t="s">
        <v>230</v>
      </c>
      <c r="C89" s="60">
        <f>COUNTA('Bieu 1A'!G499:G524)</f>
        <v>23</v>
      </c>
      <c r="D89" s="61">
        <f>SUM('Bieu 1A'!G499:G524)</f>
        <v>40.460000000000008</v>
      </c>
      <c r="E89" s="60">
        <f>COUNTA('Bieu 1A'!H499:H524)</f>
        <v>0</v>
      </c>
      <c r="F89" s="61">
        <f>SUM('Bieu 1A'!H499:H524)</f>
        <v>0</v>
      </c>
      <c r="G89" s="60">
        <f>COUNTA('Bieu 1A'!I499:I524)</f>
        <v>23</v>
      </c>
      <c r="H89" s="61">
        <f>SUM('Bieu 1A'!I499:I524)</f>
        <v>39.860000000000007</v>
      </c>
      <c r="I89" s="112">
        <f>COUNTA('Bieu 1A'!G500:G524)</f>
        <v>23</v>
      </c>
      <c r="J89" s="112">
        <f>C89+C90</f>
        <v>25</v>
      </c>
      <c r="K89" s="112">
        <f>J89-I89</f>
        <v>2</v>
      </c>
      <c r="L89">
        <f>C89</f>
        <v>23</v>
      </c>
      <c r="M89" s="16"/>
      <c r="N89" s="16"/>
      <c r="O89" s="16"/>
      <c r="P89" s="16"/>
      <c r="Q89" s="16"/>
      <c r="R89" s="16"/>
      <c r="S89" s="16"/>
      <c r="T89" s="16"/>
      <c r="U89" s="35"/>
      <c r="V89" s="35"/>
      <c r="W89" s="37"/>
      <c r="X89" s="37"/>
      <c r="AC89">
        <f t="shared" ref="AC89:AG93" si="26">D89</f>
        <v>40.460000000000008</v>
      </c>
      <c r="AD89">
        <f t="shared" si="26"/>
        <v>0</v>
      </c>
      <c r="AE89">
        <f t="shared" si="26"/>
        <v>0</v>
      </c>
      <c r="AF89">
        <f t="shared" si="26"/>
        <v>23</v>
      </c>
      <c r="AG89">
        <f t="shared" si="26"/>
        <v>39.860000000000007</v>
      </c>
      <c r="AH89">
        <f>C89</f>
        <v>23</v>
      </c>
    </row>
    <row r="90" spans="1:38" ht="15.75">
      <c r="A90" s="18"/>
      <c r="B90" s="55" t="s">
        <v>231</v>
      </c>
      <c r="C90" s="60">
        <f>COUNTA('Bieu 1A'!G525:G527)</f>
        <v>2</v>
      </c>
      <c r="D90" s="61">
        <f>SUM('Bieu 1A'!G525:G527)</f>
        <v>4.7300000000000004</v>
      </c>
      <c r="E90" s="60">
        <f>COUNTA('Bieu 1A'!H525:H527)</f>
        <v>0</v>
      </c>
      <c r="F90" s="61">
        <f>SUM('Bieu 1A'!H525:H527)</f>
        <v>0</v>
      </c>
      <c r="G90" s="60">
        <f>COUNTA('Bieu 1A'!I525:I527)</f>
        <v>2</v>
      </c>
      <c r="H90" s="61">
        <f>SUM('Bieu 1A'!I525:I527)</f>
        <v>4.7300000000000004</v>
      </c>
      <c r="I90" s="112"/>
      <c r="J90" s="112">
        <f>C90+C91</f>
        <v>4</v>
      </c>
      <c r="K90" s="112">
        <f>J90-I90</f>
        <v>4</v>
      </c>
      <c r="L90">
        <f>C90</f>
        <v>2</v>
      </c>
      <c r="M90" s="16"/>
      <c r="N90" s="16"/>
      <c r="O90" s="16"/>
      <c r="P90" s="16"/>
      <c r="Q90" s="16"/>
      <c r="R90" s="16"/>
      <c r="S90" s="16"/>
      <c r="T90" s="16"/>
      <c r="U90" s="35"/>
      <c r="V90" s="35"/>
      <c r="W90" s="37"/>
      <c r="X90" s="37"/>
      <c r="AC90">
        <f t="shared" si="26"/>
        <v>4.7300000000000004</v>
      </c>
      <c r="AD90">
        <f t="shared" si="26"/>
        <v>0</v>
      </c>
      <c r="AE90">
        <f t="shared" si="26"/>
        <v>0</v>
      </c>
      <c r="AF90">
        <f t="shared" si="26"/>
        <v>2</v>
      </c>
      <c r="AG90">
        <f t="shared" si="26"/>
        <v>4.7300000000000004</v>
      </c>
      <c r="AH90">
        <f>C90</f>
        <v>2</v>
      </c>
    </row>
    <row r="91" spans="1:38" ht="15.75">
      <c r="A91" s="18"/>
      <c r="B91" s="55" t="s">
        <v>229</v>
      </c>
      <c r="C91" s="60">
        <f>COUNTA('Bieu 1B'!G150:G152)</f>
        <v>2</v>
      </c>
      <c r="D91" s="61">
        <f>SUM('Bieu 1B'!G150:G152)</f>
        <v>6.78</v>
      </c>
      <c r="E91" s="60">
        <f>COUNTA('Bieu 1B'!H150:H152)</f>
        <v>0</v>
      </c>
      <c r="F91" s="60">
        <f>SUM('Bieu 1B'!H150:H152)</f>
        <v>0</v>
      </c>
      <c r="G91" s="60">
        <f>COUNTA('Bieu 1B'!I150:I152)</f>
        <v>2</v>
      </c>
      <c r="H91" s="61">
        <f>SUM('Bieu 1B'!I150:I152)</f>
        <v>6.78</v>
      </c>
      <c r="I91" s="112"/>
      <c r="J91" s="112"/>
      <c r="K91" s="112"/>
      <c r="L91">
        <f>C91</f>
        <v>2</v>
      </c>
      <c r="M91" s="16"/>
      <c r="N91" s="16"/>
      <c r="O91" s="16"/>
      <c r="P91" s="16"/>
      <c r="Q91" s="16"/>
      <c r="R91" s="16"/>
      <c r="S91" s="16"/>
      <c r="T91" s="16"/>
      <c r="U91" s="35"/>
      <c r="V91" s="35"/>
      <c r="W91" s="37"/>
      <c r="X91" s="37"/>
      <c r="AC91">
        <f t="shared" si="26"/>
        <v>6.78</v>
      </c>
      <c r="AD91">
        <f t="shared" si="26"/>
        <v>0</v>
      </c>
      <c r="AE91">
        <f t="shared" si="26"/>
        <v>0</v>
      </c>
      <c r="AF91">
        <f t="shared" si="26"/>
        <v>2</v>
      </c>
      <c r="AG91">
        <f t="shared" si="26"/>
        <v>6.78</v>
      </c>
      <c r="AI91">
        <f>C91</f>
        <v>2</v>
      </c>
      <c r="AL91">
        <f>F91</f>
        <v>0</v>
      </c>
    </row>
    <row r="92" spans="1:38" ht="15.75">
      <c r="A92" s="18"/>
      <c r="B92" s="55">
        <v>2.1</v>
      </c>
      <c r="C92" s="60">
        <f>COUNTA('Bieu 2'!G168:G189)</f>
        <v>20</v>
      </c>
      <c r="D92" s="61">
        <f>SUM('Bieu 2'!G168:G189)</f>
        <v>120.49000000000001</v>
      </c>
      <c r="E92" s="60">
        <f>COUNTA('Bieu 2'!H168:H189)</f>
        <v>0</v>
      </c>
      <c r="F92" s="61">
        <f>SUM('Bieu 2'!H168:H189)</f>
        <v>0</v>
      </c>
      <c r="G92" s="60">
        <f>COUNTA('Bieu 2'!I168:I189)</f>
        <v>19</v>
      </c>
      <c r="H92" s="61">
        <f>SUM('Bieu 2'!I168:I189)</f>
        <v>87.390000000000015</v>
      </c>
      <c r="I92" s="112"/>
      <c r="J92" s="112"/>
      <c r="K92" s="112"/>
      <c r="L92">
        <f>C92</f>
        <v>20</v>
      </c>
      <c r="M92" s="16"/>
      <c r="N92" s="16"/>
      <c r="O92" s="16"/>
      <c r="P92" s="16"/>
      <c r="Q92" s="16"/>
      <c r="R92" s="16"/>
      <c r="S92" s="16"/>
      <c r="T92" s="16"/>
      <c r="U92" s="35"/>
      <c r="V92" s="35"/>
      <c r="W92" s="37"/>
      <c r="X92" s="37"/>
      <c r="AC92">
        <f t="shared" si="26"/>
        <v>120.49000000000001</v>
      </c>
      <c r="AD92">
        <f t="shared" si="26"/>
        <v>0</v>
      </c>
      <c r="AE92">
        <f t="shared" si="26"/>
        <v>0</v>
      </c>
      <c r="AF92">
        <f t="shared" si="26"/>
        <v>19</v>
      </c>
      <c r="AG92">
        <f t="shared" si="26"/>
        <v>87.390000000000015</v>
      </c>
      <c r="AJ92">
        <f>C92</f>
        <v>20</v>
      </c>
    </row>
    <row r="93" spans="1:38" ht="15.75">
      <c r="A93" s="18"/>
      <c r="B93" s="55">
        <v>2.2000000000000002</v>
      </c>
      <c r="C93" s="60">
        <f>COUNTA('Bieu 2'!G190:G191)</f>
        <v>1</v>
      </c>
      <c r="D93" s="61">
        <f>SUM('Bieu 2'!G190:G191)</f>
        <v>11.9</v>
      </c>
      <c r="E93" s="60">
        <f>COUNTA('Bieu 2'!H190:H191)</f>
        <v>0</v>
      </c>
      <c r="F93" s="61">
        <f>SUM('Bieu 2'!H190:H191)</f>
        <v>0</v>
      </c>
      <c r="G93" s="60">
        <f>COUNTA('Bieu 2'!I190:I191)</f>
        <v>1</v>
      </c>
      <c r="H93" s="61">
        <f>SUM('Bieu 2'!I190:I191)</f>
        <v>11.9</v>
      </c>
      <c r="I93" s="112"/>
      <c r="J93" s="112"/>
      <c r="K93" s="112"/>
      <c r="L93">
        <f>C93</f>
        <v>1</v>
      </c>
      <c r="M93" s="16"/>
      <c r="N93" s="16"/>
      <c r="O93" s="16"/>
      <c r="P93" s="16"/>
      <c r="Q93" s="16"/>
      <c r="R93" s="16"/>
      <c r="S93" s="16"/>
      <c r="T93" s="16"/>
      <c r="U93" s="35"/>
      <c r="V93" s="35"/>
      <c r="W93" s="37"/>
      <c r="X93" s="37"/>
      <c r="AC93">
        <f t="shared" si="26"/>
        <v>11.9</v>
      </c>
      <c r="AD93">
        <f t="shared" si="26"/>
        <v>0</v>
      </c>
      <c r="AE93">
        <f t="shared" si="26"/>
        <v>0</v>
      </c>
      <c r="AF93">
        <f t="shared" si="26"/>
        <v>1</v>
      </c>
      <c r="AG93">
        <f t="shared" si="26"/>
        <v>11.9</v>
      </c>
      <c r="AJ93">
        <f>C93</f>
        <v>1</v>
      </c>
    </row>
    <row r="94" spans="1:38" s="23" customFormat="1" ht="15.75">
      <c r="A94" s="18">
        <v>15</v>
      </c>
      <c r="B94" s="17" t="s">
        <v>36</v>
      </c>
      <c r="C94" s="60">
        <f t="shared" ref="C94:H94" si="27">SUM(C95:C99)</f>
        <v>93</v>
      </c>
      <c r="D94" s="61">
        <f t="shared" si="27"/>
        <v>285.92</v>
      </c>
      <c r="E94" s="60">
        <f t="shared" si="27"/>
        <v>0</v>
      </c>
      <c r="F94" s="60">
        <f t="shared" si="27"/>
        <v>0</v>
      </c>
      <c r="G94" s="60">
        <f t="shared" si="27"/>
        <v>93</v>
      </c>
      <c r="H94" s="61">
        <f t="shared" si="27"/>
        <v>185.91000000000003</v>
      </c>
      <c r="I94" s="112"/>
      <c r="J94" s="112">
        <f>C94+C95</f>
        <v>156</v>
      </c>
      <c r="K94" s="112">
        <f>J94-I94</f>
        <v>156</v>
      </c>
      <c r="M94" s="16">
        <v>96</v>
      </c>
      <c r="N94" s="16">
        <v>484.35</v>
      </c>
      <c r="O94" s="16">
        <v>74</v>
      </c>
      <c r="P94" s="16">
        <v>262.10000000000002</v>
      </c>
      <c r="Q94" s="16">
        <v>33</v>
      </c>
      <c r="R94" s="16">
        <v>106.09</v>
      </c>
      <c r="S94" s="16">
        <v>29</v>
      </c>
      <c r="T94" s="16">
        <v>99.54</v>
      </c>
      <c r="U94" s="35">
        <v>150</v>
      </c>
      <c r="V94" s="35">
        <v>756.79</v>
      </c>
      <c r="W94"/>
      <c r="X94"/>
      <c r="Y94"/>
      <c r="Z94"/>
      <c r="AA94">
        <v>104</v>
      </c>
      <c r="AB94">
        <v>366.16</v>
      </c>
      <c r="AC94"/>
    </row>
    <row r="95" spans="1:38" ht="15.75">
      <c r="A95" s="18"/>
      <c r="B95" s="55" t="s">
        <v>230</v>
      </c>
      <c r="C95" s="60">
        <f>COUNTA('Bieu 1A'!G531:G596)</f>
        <v>63</v>
      </c>
      <c r="D95" s="61">
        <f>SUM('Bieu 1A'!G531:G596)</f>
        <v>103.30000000000004</v>
      </c>
      <c r="E95" s="60">
        <f>COUNTA('Bieu 1A'!H531:H596)</f>
        <v>0</v>
      </c>
      <c r="F95" s="61">
        <f>SUM('Bieu 1A'!H531:H596)</f>
        <v>0</v>
      </c>
      <c r="G95" s="60">
        <f>COUNTA('Bieu 1A'!I531:I596)</f>
        <v>63</v>
      </c>
      <c r="H95" s="61">
        <f>SUM('Bieu 1A'!I531:I596)</f>
        <v>84.230000000000018</v>
      </c>
      <c r="I95" s="112">
        <f>COUNTA('Bieu 1A'!G531:G599)</f>
        <v>63</v>
      </c>
      <c r="J95" s="112">
        <f>C95+C96</f>
        <v>63</v>
      </c>
      <c r="K95" s="112">
        <f>J95-I95</f>
        <v>0</v>
      </c>
      <c r="L95">
        <f>C95</f>
        <v>63</v>
      </c>
      <c r="M95" s="16"/>
      <c r="N95" s="16"/>
      <c r="O95" s="16"/>
      <c r="P95" s="16"/>
      <c r="Q95" s="16"/>
      <c r="R95" s="16"/>
      <c r="S95" s="16"/>
      <c r="T95" s="16"/>
      <c r="U95" s="35"/>
      <c r="V95" s="35"/>
      <c r="W95" s="37"/>
      <c r="X95" s="37"/>
      <c r="AC95">
        <f t="shared" ref="AC95:AG99" si="28">D95</f>
        <v>103.30000000000004</v>
      </c>
      <c r="AD95">
        <f t="shared" si="28"/>
        <v>0</v>
      </c>
      <c r="AE95">
        <f t="shared" si="28"/>
        <v>0</v>
      </c>
      <c r="AF95">
        <f t="shared" si="28"/>
        <v>63</v>
      </c>
      <c r="AG95">
        <f t="shared" si="28"/>
        <v>84.230000000000018</v>
      </c>
      <c r="AH95">
        <f>C95</f>
        <v>63</v>
      </c>
    </row>
    <row r="96" spans="1:38" ht="15.75">
      <c r="A96" s="18"/>
      <c r="B96" s="55" t="s">
        <v>231</v>
      </c>
      <c r="C96" s="60">
        <f>COUNTA('Bieu 1A'!G598:G599)</f>
        <v>0</v>
      </c>
      <c r="D96" s="61">
        <f>SUM('Bieu 1A'!G598:G599)</f>
        <v>0</v>
      </c>
      <c r="E96" s="60"/>
      <c r="F96" s="60"/>
      <c r="G96" s="60">
        <f>COUNTA('Bieu 1A'!I598:I599)</f>
        <v>0</v>
      </c>
      <c r="H96" s="61">
        <f>SUM('Bieu 1A'!I598:I599)</f>
        <v>0</v>
      </c>
      <c r="I96" s="112"/>
      <c r="J96" s="112">
        <f>C96+C97</f>
        <v>10</v>
      </c>
      <c r="K96" s="112">
        <f>J96-I96</f>
        <v>10</v>
      </c>
      <c r="L96">
        <f>C96</f>
        <v>0</v>
      </c>
      <c r="M96" s="16"/>
      <c r="N96" s="16"/>
      <c r="O96" s="16"/>
      <c r="P96" s="16"/>
      <c r="Q96" s="16"/>
      <c r="R96" s="16"/>
      <c r="S96" s="16"/>
      <c r="T96" s="16"/>
      <c r="U96" s="35"/>
      <c r="V96" s="35"/>
      <c r="W96" s="37"/>
      <c r="X96" s="37"/>
      <c r="AC96">
        <f t="shared" si="28"/>
        <v>0</v>
      </c>
      <c r="AD96">
        <f t="shared" si="28"/>
        <v>0</v>
      </c>
      <c r="AE96">
        <f t="shared" si="28"/>
        <v>0</v>
      </c>
      <c r="AF96">
        <f t="shared" si="28"/>
        <v>0</v>
      </c>
      <c r="AG96">
        <f t="shared" si="28"/>
        <v>0</v>
      </c>
      <c r="AH96">
        <f>C96</f>
        <v>0</v>
      </c>
    </row>
    <row r="97" spans="1:38" ht="15.75">
      <c r="A97" s="18"/>
      <c r="B97" s="55" t="s">
        <v>229</v>
      </c>
      <c r="C97" s="60">
        <f>COUNTA('Bieu 1B'!G154:G164)</f>
        <v>10</v>
      </c>
      <c r="D97" s="61">
        <f>SUM('Bieu 1B'!G154:G164)</f>
        <v>8.33</v>
      </c>
      <c r="E97" s="60">
        <f>COUNTA('Bieu 1B'!H154:H164)</f>
        <v>0</v>
      </c>
      <c r="F97" s="60"/>
      <c r="G97" s="60">
        <f>COUNTA('Bieu 1B'!I154:I164)</f>
        <v>10</v>
      </c>
      <c r="H97" s="61">
        <f>SUM('Bieu 1B'!I154:I164)</f>
        <v>8.33</v>
      </c>
      <c r="I97" s="112"/>
      <c r="J97" s="112"/>
      <c r="K97" s="112"/>
      <c r="L97">
        <f>C97</f>
        <v>10</v>
      </c>
      <c r="M97" s="16"/>
      <c r="N97" s="16"/>
      <c r="O97" s="16"/>
      <c r="P97" s="16"/>
      <c r="Q97" s="16"/>
      <c r="R97" s="16"/>
      <c r="S97" s="16"/>
      <c r="T97" s="16"/>
      <c r="U97" s="35"/>
      <c r="V97" s="35"/>
      <c r="W97" s="37"/>
      <c r="X97" s="37"/>
      <c r="AC97">
        <f t="shared" si="28"/>
        <v>8.33</v>
      </c>
      <c r="AD97">
        <f t="shared" si="28"/>
        <v>0</v>
      </c>
      <c r="AE97">
        <f t="shared" si="28"/>
        <v>0</v>
      </c>
      <c r="AF97">
        <f t="shared" si="28"/>
        <v>10</v>
      </c>
      <c r="AG97">
        <f t="shared" si="28"/>
        <v>8.33</v>
      </c>
      <c r="AI97">
        <f>C97</f>
        <v>10</v>
      </c>
      <c r="AL97">
        <f>F97</f>
        <v>0</v>
      </c>
    </row>
    <row r="98" spans="1:38" ht="15.75">
      <c r="A98" s="18"/>
      <c r="B98" s="55">
        <v>2.1</v>
      </c>
      <c r="C98" s="60">
        <f>COUNTA('Bieu 2'!G194:G209)</f>
        <v>15</v>
      </c>
      <c r="D98" s="61">
        <f>SUM('Bieu 2'!G194:G209)</f>
        <v>169.39</v>
      </c>
      <c r="E98" s="60">
        <f>COUNTA('Bieu 2'!H194:H208)</f>
        <v>0</v>
      </c>
      <c r="F98" s="60"/>
      <c r="G98" s="60">
        <f>COUNTA('Bieu 2'!I194:I209)</f>
        <v>15</v>
      </c>
      <c r="H98" s="61">
        <f>SUM('Bieu 2'!I194:I209)</f>
        <v>88.45</v>
      </c>
      <c r="I98" s="112"/>
      <c r="J98" s="112"/>
      <c r="K98" s="112"/>
      <c r="L98">
        <f>C98</f>
        <v>15</v>
      </c>
      <c r="M98" s="16"/>
      <c r="N98" s="16"/>
      <c r="O98" s="16"/>
      <c r="P98" s="16"/>
      <c r="Q98" s="16"/>
      <c r="R98" s="16"/>
      <c r="S98" s="16"/>
      <c r="T98" s="16"/>
      <c r="U98" s="35"/>
      <c r="V98" s="35"/>
      <c r="W98" s="37"/>
      <c r="X98" s="37"/>
      <c r="AC98">
        <f t="shared" si="28"/>
        <v>169.39</v>
      </c>
      <c r="AD98">
        <f t="shared" si="28"/>
        <v>0</v>
      </c>
      <c r="AE98">
        <f t="shared" si="28"/>
        <v>0</v>
      </c>
      <c r="AF98">
        <f t="shared" si="28"/>
        <v>15</v>
      </c>
      <c r="AG98">
        <f t="shared" si="28"/>
        <v>88.45</v>
      </c>
      <c r="AJ98">
        <f>C98</f>
        <v>15</v>
      </c>
    </row>
    <row r="99" spans="1:38" ht="15.75">
      <c r="A99" s="18"/>
      <c r="B99" s="55">
        <v>2.2000000000000002</v>
      </c>
      <c r="C99" s="60">
        <f>COUNTA('Bieu 2'!G211:G215)</f>
        <v>5</v>
      </c>
      <c r="D99" s="61">
        <f>SUM('Bieu 2'!G211:G215)</f>
        <v>4.9000000000000004</v>
      </c>
      <c r="E99" s="60"/>
      <c r="F99" s="60"/>
      <c r="G99" s="60">
        <f>COUNTA('Bieu 2'!I211:I215)</f>
        <v>5</v>
      </c>
      <c r="H99" s="61">
        <f>SUM('Bieu 2'!I211:I215)</f>
        <v>4.9000000000000004</v>
      </c>
      <c r="I99" s="112"/>
      <c r="J99" s="112"/>
      <c r="K99" s="112"/>
      <c r="L99">
        <f>C99</f>
        <v>5</v>
      </c>
      <c r="M99" s="16"/>
      <c r="N99" s="16"/>
      <c r="O99" s="16"/>
      <c r="P99" s="16"/>
      <c r="Q99" s="16"/>
      <c r="R99" s="16"/>
      <c r="S99" s="16"/>
      <c r="T99" s="16"/>
      <c r="U99" s="35"/>
      <c r="V99" s="35"/>
      <c r="W99" s="37"/>
      <c r="X99" s="37"/>
      <c r="AC99">
        <f t="shared" si="28"/>
        <v>4.9000000000000004</v>
      </c>
      <c r="AD99">
        <f t="shared" si="28"/>
        <v>0</v>
      </c>
      <c r="AE99">
        <f t="shared" si="28"/>
        <v>0</v>
      </c>
      <c r="AF99">
        <f t="shared" si="28"/>
        <v>5</v>
      </c>
      <c r="AG99">
        <f t="shared" si="28"/>
        <v>4.9000000000000004</v>
      </c>
      <c r="AJ99">
        <f>C99</f>
        <v>5</v>
      </c>
    </row>
    <row r="100" spans="1:38" s="23" customFormat="1" ht="15.75">
      <c r="A100" s="18">
        <v>16</v>
      </c>
      <c r="B100" s="17" t="s">
        <v>43</v>
      </c>
      <c r="C100" s="60">
        <f t="shared" ref="C100:H100" si="29">SUM(C101:C105)</f>
        <v>53</v>
      </c>
      <c r="D100" s="61">
        <f t="shared" si="29"/>
        <v>180.95</v>
      </c>
      <c r="E100" s="60">
        <f t="shared" si="29"/>
        <v>5</v>
      </c>
      <c r="F100" s="61">
        <f t="shared" si="29"/>
        <v>2.96</v>
      </c>
      <c r="G100" s="60">
        <f t="shared" si="29"/>
        <v>53</v>
      </c>
      <c r="H100" s="61">
        <f t="shared" si="29"/>
        <v>89.822580000000016</v>
      </c>
      <c r="I100" s="112"/>
      <c r="J100" s="112">
        <f>C100+C101</f>
        <v>99</v>
      </c>
      <c r="K100" s="112">
        <f>J100-I100</f>
        <v>99</v>
      </c>
      <c r="M100" s="16">
        <v>10</v>
      </c>
      <c r="N100" s="16">
        <v>8.25</v>
      </c>
      <c r="O100" s="16">
        <v>27</v>
      </c>
      <c r="P100" s="16">
        <v>70.66</v>
      </c>
      <c r="Q100" s="16">
        <v>6</v>
      </c>
      <c r="R100" s="16">
        <v>2.88</v>
      </c>
      <c r="S100" s="16">
        <v>11</v>
      </c>
      <c r="T100" s="16">
        <v>30.8</v>
      </c>
      <c r="U100">
        <v>65</v>
      </c>
      <c r="V100">
        <v>310.45</v>
      </c>
      <c r="W100"/>
      <c r="X100"/>
      <c r="Y100"/>
      <c r="Z100"/>
      <c r="AA100">
        <v>67</v>
      </c>
      <c r="AB100">
        <v>248.56</v>
      </c>
      <c r="AC100"/>
    </row>
    <row r="101" spans="1:38" ht="15.75">
      <c r="A101" s="18"/>
      <c r="B101" s="55" t="s">
        <v>230</v>
      </c>
      <c r="C101" s="60">
        <f>COUNTA('Bieu 1A'!G602:G650)</f>
        <v>46</v>
      </c>
      <c r="D101" s="61">
        <f>SUM('Bieu 1A'!G602:G650)</f>
        <v>114.47</v>
      </c>
      <c r="E101" s="60">
        <f>COUNTA('Bieu 1A'!H602:H650)</f>
        <v>3</v>
      </c>
      <c r="F101" s="61">
        <f>SUM('Bieu 1A'!H602:H650)</f>
        <v>0.39</v>
      </c>
      <c r="G101" s="60">
        <f>COUNTA('Bieu 1A'!I602:I650)</f>
        <v>46</v>
      </c>
      <c r="H101" s="61">
        <f>SUM('Bieu 1A'!I602:I650)</f>
        <v>63.382580000000011</v>
      </c>
      <c r="I101" s="112">
        <f>COUNTA('Bieu 1A'!G603:G650)</f>
        <v>46</v>
      </c>
      <c r="J101" s="112">
        <f>C101+C102</f>
        <v>46</v>
      </c>
      <c r="K101" s="112">
        <f>J101-I101</f>
        <v>0</v>
      </c>
      <c r="L101">
        <f>C101</f>
        <v>46</v>
      </c>
      <c r="M101" s="16"/>
      <c r="N101" s="16"/>
      <c r="O101" s="16"/>
      <c r="P101" s="16"/>
      <c r="Q101" s="16"/>
      <c r="R101" s="16"/>
      <c r="S101" s="16"/>
      <c r="T101" s="16"/>
      <c r="U101" s="35"/>
      <c r="V101" s="35"/>
      <c r="W101" s="37"/>
      <c r="X101" s="37"/>
      <c r="AC101">
        <f t="shared" ref="AC101:AG105" si="30">D101</f>
        <v>114.47</v>
      </c>
      <c r="AD101">
        <f t="shared" si="30"/>
        <v>3</v>
      </c>
      <c r="AE101">
        <f t="shared" si="30"/>
        <v>0.39</v>
      </c>
      <c r="AF101">
        <f t="shared" si="30"/>
        <v>46</v>
      </c>
      <c r="AG101">
        <f t="shared" si="30"/>
        <v>63.382580000000011</v>
      </c>
      <c r="AH101">
        <f>C101</f>
        <v>46</v>
      </c>
    </row>
    <row r="102" spans="1:38" ht="15.75">
      <c r="A102" s="18"/>
      <c r="B102" s="55" t="s">
        <v>231</v>
      </c>
      <c r="C102" s="60">
        <f>COUNTA('Bieu 1A'!G651:G653)</f>
        <v>0</v>
      </c>
      <c r="D102" s="61">
        <f>SUM('Bieu 1A'!G651:G653)</f>
        <v>0</v>
      </c>
      <c r="E102" s="60">
        <f>COUNTA('Bieu 1A'!H651:H653)</f>
        <v>0</v>
      </c>
      <c r="F102" s="61">
        <f>SUM('Bieu 1A'!H651:H653)</f>
        <v>0</v>
      </c>
      <c r="G102" s="60">
        <f>COUNTA('Bieu 1A'!I651:I653)</f>
        <v>0</v>
      </c>
      <c r="H102" s="61">
        <f>SUM('Bieu 1A'!I651:I653)</f>
        <v>0</v>
      </c>
      <c r="I102" s="112"/>
      <c r="J102" s="112">
        <f>C102+C103</f>
        <v>4</v>
      </c>
      <c r="K102" s="112">
        <f>J102-I102</f>
        <v>4</v>
      </c>
      <c r="L102">
        <f>C102</f>
        <v>0</v>
      </c>
      <c r="M102" s="16"/>
      <c r="N102" s="16"/>
      <c r="O102" s="16"/>
      <c r="P102" s="16"/>
      <c r="Q102" s="16"/>
      <c r="R102" s="16"/>
      <c r="S102" s="16"/>
      <c r="T102" s="16"/>
      <c r="U102" s="35"/>
      <c r="V102" s="35"/>
      <c r="W102" s="37"/>
      <c r="X102" s="37"/>
      <c r="AC102">
        <f t="shared" si="30"/>
        <v>0</v>
      </c>
      <c r="AD102">
        <f t="shared" si="30"/>
        <v>0</v>
      </c>
      <c r="AE102">
        <f t="shared" si="30"/>
        <v>0</v>
      </c>
      <c r="AF102">
        <f t="shared" si="30"/>
        <v>0</v>
      </c>
      <c r="AG102">
        <f t="shared" si="30"/>
        <v>0</v>
      </c>
      <c r="AH102">
        <f>C102</f>
        <v>0</v>
      </c>
    </row>
    <row r="103" spans="1:38" ht="15.75">
      <c r="A103" s="18"/>
      <c r="B103" s="55" t="s">
        <v>229</v>
      </c>
      <c r="C103" s="60">
        <f>COUNTA('Bieu 1B'!G166:G170)</f>
        <v>4</v>
      </c>
      <c r="D103" s="61">
        <f>SUM('Bieu 1B'!G166:G170)</f>
        <v>3.55</v>
      </c>
      <c r="E103" s="60">
        <f>COUNTA('Bieu 1B'!H166:H170)</f>
        <v>1</v>
      </c>
      <c r="F103" s="61">
        <f>SUM('Bieu 1B'!H166:H170)</f>
        <v>0.56999999999999995</v>
      </c>
      <c r="G103" s="60">
        <f>COUNTA('Bieu 1B'!I166:I170)</f>
        <v>4</v>
      </c>
      <c r="H103" s="61">
        <f>SUM('Bieu 1B'!I166:I170)</f>
        <v>3.55</v>
      </c>
      <c r="I103" s="112"/>
      <c r="J103" s="112"/>
      <c r="K103" s="112"/>
      <c r="L103">
        <f>C103</f>
        <v>4</v>
      </c>
      <c r="M103" s="16"/>
      <c r="N103" s="16"/>
      <c r="O103" s="16"/>
      <c r="P103" s="16"/>
      <c r="Q103" s="16"/>
      <c r="R103" s="16"/>
      <c r="S103" s="16"/>
      <c r="T103" s="16"/>
      <c r="U103" s="35"/>
      <c r="V103" s="35"/>
      <c r="W103" s="37"/>
      <c r="X103" s="37"/>
      <c r="AC103">
        <f t="shared" si="30"/>
        <v>3.55</v>
      </c>
      <c r="AD103">
        <f t="shared" si="30"/>
        <v>1</v>
      </c>
      <c r="AE103">
        <f t="shared" si="30"/>
        <v>0.56999999999999995</v>
      </c>
      <c r="AF103">
        <f t="shared" si="30"/>
        <v>4</v>
      </c>
      <c r="AG103">
        <f t="shared" si="30"/>
        <v>3.55</v>
      </c>
      <c r="AI103">
        <f>C103</f>
        <v>4</v>
      </c>
      <c r="AL103">
        <f>F103</f>
        <v>0.56999999999999995</v>
      </c>
    </row>
    <row r="104" spans="1:38" ht="15.75">
      <c r="A104" s="18"/>
      <c r="B104" s="55">
        <v>2.1</v>
      </c>
      <c r="C104" s="60">
        <f>COUNTA('Bieu 2'!G218:G222)</f>
        <v>3</v>
      </c>
      <c r="D104" s="61">
        <f>SUM('Bieu 2'!G218:G222)</f>
        <v>62.929999999999993</v>
      </c>
      <c r="E104" s="60">
        <f>COUNTA('Bieu 2'!H218:H222)</f>
        <v>1</v>
      </c>
      <c r="F104" s="61">
        <f>SUM('Bieu 2'!H218:H222)</f>
        <v>2</v>
      </c>
      <c r="G104" s="60">
        <f>COUNTA('Bieu 2'!I218:I222)</f>
        <v>3</v>
      </c>
      <c r="H104" s="61">
        <f>SUM('Bieu 2'!I218:I222)</f>
        <v>22.89</v>
      </c>
      <c r="I104" s="112"/>
      <c r="J104" s="112"/>
      <c r="K104" s="112"/>
      <c r="L104">
        <f>C104</f>
        <v>3</v>
      </c>
      <c r="M104" s="16"/>
      <c r="N104" s="16"/>
      <c r="O104" s="16"/>
      <c r="P104" s="16"/>
      <c r="Q104" s="16"/>
      <c r="R104" s="16"/>
      <c r="S104" s="16"/>
      <c r="T104" s="16"/>
      <c r="U104" s="35"/>
      <c r="V104" s="35"/>
      <c r="W104" s="37"/>
      <c r="X104" s="37"/>
      <c r="AC104">
        <f t="shared" si="30"/>
        <v>62.929999999999993</v>
      </c>
      <c r="AD104">
        <f t="shared" si="30"/>
        <v>1</v>
      </c>
      <c r="AE104">
        <f t="shared" si="30"/>
        <v>2</v>
      </c>
      <c r="AF104">
        <f t="shared" si="30"/>
        <v>3</v>
      </c>
      <c r="AG104">
        <f t="shared" si="30"/>
        <v>22.89</v>
      </c>
      <c r="AJ104">
        <f>C104</f>
        <v>3</v>
      </c>
    </row>
    <row r="105" spans="1:38" ht="15.75">
      <c r="A105" s="18"/>
      <c r="B105" s="55">
        <v>2.2000000000000002</v>
      </c>
      <c r="C105" s="60">
        <f>COUNTA('Bieu 2'!G224:G224)</f>
        <v>0</v>
      </c>
      <c r="D105" s="61">
        <f>SUM('Bieu 2'!G224:G224)</f>
        <v>0</v>
      </c>
      <c r="E105" s="60">
        <f>COUNTA('Bieu 2'!H223:H224)</f>
        <v>0</v>
      </c>
      <c r="F105" s="60"/>
      <c r="G105" s="60">
        <f>COUNTA('Bieu 2'!I224:I224)</f>
        <v>0</v>
      </c>
      <c r="H105" s="61">
        <f>SUM('Bieu 2'!I224:I224)</f>
        <v>0</v>
      </c>
      <c r="I105" s="112"/>
      <c r="J105" s="112"/>
      <c r="K105" s="112"/>
      <c r="L105">
        <f>C105</f>
        <v>0</v>
      </c>
      <c r="M105" s="16"/>
      <c r="N105" s="16"/>
      <c r="O105" s="16"/>
      <c r="P105" s="16"/>
      <c r="Q105" s="16"/>
      <c r="R105" s="16"/>
      <c r="S105" s="16"/>
      <c r="T105" s="16"/>
      <c r="U105" s="35"/>
      <c r="V105" s="35"/>
      <c r="W105" s="37"/>
      <c r="X105" s="37"/>
      <c r="AC105">
        <f t="shared" si="30"/>
        <v>0</v>
      </c>
      <c r="AD105">
        <f t="shared" si="30"/>
        <v>0</v>
      </c>
      <c r="AE105">
        <f t="shared" si="30"/>
        <v>0</v>
      </c>
      <c r="AF105">
        <f t="shared" si="30"/>
        <v>0</v>
      </c>
      <c r="AG105">
        <f t="shared" si="30"/>
        <v>0</v>
      </c>
      <c r="AJ105">
        <f>C105</f>
        <v>0</v>
      </c>
    </row>
    <row r="106" spans="1:38" s="23" customFormat="1" ht="15.75">
      <c r="A106" s="18">
        <v>17</v>
      </c>
      <c r="B106" s="17" t="s">
        <v>44</v>
      </c>
      <c r="C106" s="60">
        <f t="shared" ref="C106:H106" si="31">SUM(C107:C111)</f>
        <v>37</v>
      </c>
      <c r="D106" s="61">
        <f t="shared" si="31"/>
        <v>88.539600000000007</v>
      </c>
      <c r="E106" s="60">
        <f t="shared" si="31"/>
        <v>10</v>
      </c>
      <c r="F106" s="60">
        <f t="shared" si="31"/>
        <v>7.1099999999999994</v>
      </c>
      <c r="G106" s="60">
        <f t="shared" si="31"/>
        <v>34</v>
      </c>
      <c r="H106" s="61">
        <f t="shared" si="31"/>
        <v>66.03</v>
      </c>
      <c r="I106" s="112"/>
      <c r="J106" s="112">
        <f>C106+C107</f>
        <v>55</v>
      </c>
      <c r="K106" s="112">
        <f>J106-I106</f>
        <v>55</v>
      </c>
      <c r="M106" s="16">
        <v>4</v>
      </c>
      <c r="N106" s="16">
        <v>4.6900000000000004</v>
      </c>
      <c r="O106" s="16">
        <v>4</v>
      </c>
      <c r="P106" s="16">
        <v>29.83</v>
      </c>
      <c r="Q106" s="16">
        <v>3</v>
      </c>
      <c r="R106" s="16">
        <v>4.3899999999999997</v>
      </c>
      <c r="S106" s="16">
        <v>3</v>
      </c>
      <c r="T106" s="16">
        <v>11.87</v>
      </c>
      <c r="U106" s="35">
        <v>48</v>
      </c>
      <c r="V106" s="35">
        <v>79.19</v>
      </c>
      <c r="W106"/>
      <c r="X106"/>
      <c r="Y106"/>
      <c r="Z106"/>
      <c r="AA106">
        <v>67</v>
      </c>
      <c r="AB106">
        <f>SUM([7]Sheet1!$E$33:$E$99)</f>
        <v>381.32499999999987</v>
      </c>
      <c r="AC106"/>
    </row>
    <row r="107" spans="1:38" ht="15.75">
      <c r="A107" s="18"/>
      <c r="B107" s="55" t="s">
        <v>230</v>
      </c>
      <c r="C107" s="60">
        <f>COUNTA('Bieu 1A'!G656:G677)</f>
        <v>18</v>
      </c>
      <c r="D107" s="61">
        <f>SUM('Bieu 1A'!G656:G677)</f>
        <v>28.719599999999996</v>
      </c>
      <c r="E107" s="60">
        <f>COUNTA('Bieu 1A'!H656:H677)</f>
        <v>5</v>
      </c>
      <c r="F107" s="61">
        <f>SUM('Bieu 1A'!H656:H677)</f>
        <v>2.27</v>
      </c>
      <c r="G107" s="60">
        <f>COUNTA('Bieu 1A'!I656:I677)</f>
        <v>17</v>
      </c>
      <c r="H107" s="61">
        <f>SUM('Bieu 1A'!I656:I677)</f>
        <v>19.020000000000003</v>
      </c>
      <c r="I107" s="112">
        <f>COUNTA('Bieu 1A'!G657:G688)</f>
        <v>29</v>
      </c>
      <c r="J107" s="112">
        <f>C107+C108</f>
        <v>29</v>
      </c>
      <c r="K107" s="112">
        <f>J107-I107</f>
        <v>0</v>
      </c>
      <c r="L107">
        <f>C107</f>
        <v>18</v>
      </c>
      <c r="M107" s="16"/>
      <c r="N107" s="16"/>
      <c r="O107" s="16"/>
      <c r="P107" s="16"/>
      <c r="Q107" s="16"/>
      <c r="R107" s="16"/>
      <c r="S107" s="16"/>
      <c r="T107" s="16"/>
      <c r="U107" s="35"/>
      <c r="V107" s="35"/>
      <c r="W107" s="37"/>
      <c r="X107" s="37"/>
      <c r="AC107">
        <f t="shared" ref="AC107:AG111" si="32">D107</f>
        <v>28.719599999999996</v>
      </c>
      <c r="AD107">
        <f t="shared" si="32"/>
        <v>5</v>
      </c>
      <c r="AE107">
        <f t="shared" si="32"/>
        <v>2.27</v>
      </c>
      <c r="AF107">
        <f t="shared" si="32"/>
        <v>17</v>
      </c>
      <c r="AG107">
        <f t="shared" si="32"/>
        <v>19.020000000000003</v>
      </c>
      <c r="AH107">
        <f>C107</f>
        <v>18</v>
      </c>
    </row>
    <row r="108" spans="1:38" ht="15.75">
      <c r="A108" s="18"/>
      <c r="B108" s="55" t="s">
        <v>231</v>
      </c>
      <c r="C108" s="60">
        <f>COUNTA('Bieu 1A'!G678:G688)</f>
        <v>11</v>
      </c>
      <c r="D108" s="61">
        <f>SUM('Bieu 1A'!G678:G688)</f>
        <v>2.4800000000000004</v>
      </c>
      <c r="E108" s="60">
        <f>COUNTA('Bieu 1A'!H678:H688)</f>
        <v>3</v>
      </c>
      <c r="F108" s="60">
        <f>SUM('Bieu 1A'!H678:H688)</f>
        <v>0.46</v>
      </c>
      <c r="G108" s="60">
        <f>COUNTA('Bieu 1A'!I678:I688)</f>
        <v>11</v>
      </c>
      <c r="H108" s="60">
        <f>SUM('Bieu 1A'!I678:I688)</f>
        <v>2.4800000000000004</v>
      </c>
      <c r="I108" s="113"/>
      <c r="J108" s="112">
        <f>C108+C109</f>
        <v>17</v>
      </c>
      <c r="K108" s="112">
        <f>J108-I108</f>
        <v>17</v>
      </c>
      <c r="L108">
        <f>C108</f>
        <v>11</v>
      </c>
      <c r="M108" s="16"/>
      <c r="N108" s="16"/>
      <c r="O108" s="16"/>
      <c r="P108" s="16"/>
      <c r="Q108" s="16"/>
      <c r="R108" s="16"/>
      <c r="S108" s="16"/>
      <c r="T108" s="16"/>
      <c r="U108" s="35"/>
      <c r="V108" s="35"/>
      <c r="W108" s="37"/>
      <c r="X108" s="37"/>
      <c r="AC108">
        <f t="shared" si="32"/>
        <v>2.4800000000000004</v>
      </c>
      <c r="AD108">
        <f t="shared" si="32"/>
        <v>3</v>
      </c>
      <c r="AE108">
        <f t="shared" si="32"/>
        <v>0.46</v>
      </c>
      <c r="AF108">
        <f t="shared" si="32"/>
        <v>11</v>
      </c>
      <c r="AG108">
        <f t="shared" si="32"/>
        <v>2.4800000000000004</v>
      </c>
      <c r="AH108">
        <f>C108</f>
        <v>11</v>
      </c>
    </row>
    <row r="109" spans="1:38" ht="15.75">
      <c r="A109" s="18"/>
      <c r="B109" s="55" t="s">
        <v>229</v>
      </c>
      <c r="C109" s="60">
        <f>COUNTA('Bieu 1B'!G172:G177)</f>
        <v>6</v>
      </c>
      <c r="D109" s="61">
        <f>SUM('Bieu 1B'!G172:G177)</f>
        <v>38.78</v>
      </c>
      <c r="E109" s="60">
        <f>COUNTA('Bieu 1B'!H172:H177)</f>
        <v>1</v>
      </c>
      <c r="F109" s="60">
        <f>SUM('Bieu 1B'!H172:H177)</f>
        <v>0.4</v>
      </c>
      <c r="G109" s="60">
        <f>COUNTA('Bieu 1B'!I172:I177)</f>
        <v>4</v>
      </c>
      <c r="H109" s="60">
        <f>SUM('Bieu 1B'!I172:I177)</f>
        <v>25.97</v>
      </c>
      <c r="I109" s="113"/>
      <c r="J109" s="113"/>
      <c r="K109" s="113"/>
      <c r="L109">
        <f>C109</f>
        <v>6</v>
      </c>
      <c r="M109" s="16"/>
      <c r="N109" s="16"/>
      <c r="O109" s="16"/>
      <c r="P109" s="16"/>
      <c r="Q109" s="16"/>
      <c r="R109" s="16"/>
      <c r="S109" s="16"/>
      <c r="T109" s="16"/>
      <c r="U109" s="35"/>
      <c r="V109" s="35"/>
      <c r="W109" s="37"/>
      <c r="X109" s="37"/>
      <c r="AC109">
        <f t="shared" si="32"/>
        <v>38.78</v>
      </c>
      <c r="AD109">
        <f t="shared" si="32"/>
        <v>1</v>
      </c>
      <c r="AE109">
        <f t="shared" si="32"/>
        <v>0.4</v>
      </c>
      <c r="AF109">
        <f t="shared" si="32"/>
        <v>4</v>
      </c>
      <c r="AG109">
        <f t="shared" si="32"/>
        <v>25.97</v>
      </c>
      <c r="AI109">
        <f>C109</f>
        <v>6</v>
      </c>
      <c r="AL109">
        <f>F109</f>
        <v>0.4</v>
      </c>
    </row>
    <row r="110" spans="1:38" ht="15.75">
      <c r="A110" s="18"/>
      <c r="B110" s="55">
        <v>2.1</v>
      </c>
      <c r="C110" s="60">
        <f>COUNTA('Bieu 2'!G226:G229)</f>
        <v>2</v>
      </c>
      <c r="D110" s="61">
        <f>SUM('Bieu 2'!G226:G229)</f>
        <v>18.559999999999999</v>
      </c>
      <c r="E110" s="60">
        <f>COUNTA('Bieu 2'!H226:H229)</f>
        <v>1</v>
      </c>
      <c r="F110" s="61">
        <f>SUM('Bieu 2'!H226:H229)</f>
        <v>3.98</v>
      </c>
      <c r="G110" s="60">
        <f>COUNTA('Bieu 2'!I226:I229)</f>
        <v>2</v>
      </c>
      <c r="H110" s="61">
        <f>SUM('Bieu 2'!I226:I229)</f>
        <v>18.559999999999999</v>
      </c>
      <c r="I110" s="113"/>
      <c r="J110" s="113"/>
      <c r="K110" s="113"/>
      <c r="L110">
        <f>C110</f>
        <v>2</v>
      </c>
      <c r="M110" s="16"/>
      <c r="N110" s="16"/>
      <c r="O110" s="16"/>
      <c r="P110" s="16"/>
      <c r="Q110" s="16"/>
      <c r="R110" s="16"/>
      <c r="S110" s="16"/>
      <c r="T110" s="16"/>
      <c r="U110" s="35"/>
      <c r="V110" s="35"/>
      <c r="W110" s="37"/>
      <c r="X110" s="37"/>
      <c r="AC110">
        <f t="shared" si="32"/>
        <v>18.559999999999999</v>
      </c>
      <c r="AD110">
        <f t="shared" si="32"/>
        <v>1</v>
      </c>
      <c r="AE110">
        <f t="shared" si="32"/>
        <v>3.98</v>
      </c>
      <c r="AF110">
        <f t="shared" si="32"/>
        <v>2</v>
      </c>
      <c r="AG110">
        <f t="shared" si="32"/>
        <v>18.559999999999999</v>
      </c>
      <c r="AJ110">
        <f>C110</f>
        <v>2</v>
      </c>
    </row>
    <row r="111" spans="1:38" ht="15.75">
      <c r="A111" s="18"/>
      <c r="B111" s="55">
        <v>2.2000000000000002</v>
      </c>
      <c r="C111" s="60"/>
      <c r="D111" s="61"/>
      <c r="E111" s="60"/>
      <c r="F111" s="60"/>
      <c r="G111" s="60"/>
      <c r="H111" s="60"/>
      <c r="I111" s="113"/>
      <c r="J111" s="113"/>
      <c r="K111" s="113"/>
      <c r="L111">
        <f>C111</f>
        <v>0</v>
      </c>
      <c r="M111" s="16"/>
      <c r="N111" s="16"/>
      <c r="O111" s="16"/>
      <c r="P111" s="16"/>
      <c r="Q111" s="16"/>
      <c r="R111" s="16"/>
      <c r="S111" s="16"/>
      <c r="T111" s="16"/>
      <c r="U111" s="35"/>
      <c r="V111" s="35"/>
      <c r="W111" s="37"/>
      <c r="X111" s="37"/>
      <c r="AC111">
        <f t="shared" si="32"/>
        <v>0</v>
      </c>
      <c r="AD111">
        <f t="shared" si="32"/>
        <v>0</v>
      </c>
      <c r="AE111">
        <f t="shared" si="32"/>
        <v>0</v>
      </c>
      <c r="AF111">
        <f t="shared" si="32"/>
        <v>0</v>
      </c>
      <c r="AG111">
        <f t="shared" si="32"/>
        <v>0</v>
      </c>
      <c r="AJ111">
        <f>C111</f>
        <v>0</v>
      </c>
    </row>
    <row r="112" spans="1:38" s="23" customFormat="1" ht="15.75">
      <c r="A112" s="18">
        <v>18</v>
      </c>
      <c r="B112" s="17" t="s">
        <v>158</v>
      </c>
      <c r="C112" s="60">
        <f t="shared" ref="C112:H112" si="33">SUM(C113:C117)</f>
        <v>34</v>
      </c>
      <c r="D112" s="61">
        <f t="shared" si="33"/>
        <v>113.35585000000002</v>
      </c>
      <c r="E112" s="60">
        <f t="shared" si="33"/>
        <v>3</v>
      </c>
      <c r="F112" s="61">
        <f t="shared" si="33"/>
        <v>9.3892999999999986</v>
      </c>
      <c r="G112" s="60">
        <f t="shared" si="33"/>
        <v>34</v>
      </c>
      <c r="H112" s="61">
        <f t="shared" si="33"/>
        <v>108.21585000000002</v>
      </c>
      <c r="I112" s="112"/>
      <c r="J112" s="112">
        <f>C112+C113</f>
        <v>58</v>
      </c>
      <c r="K112" s="112">
        <f>J112-I112</f>
        <v>58</v>
      </c>
      <c r="M112" s="16">
        <v>11</v>
      </c>
      <c r="N112" s="16">
        <v>12.56</v>
      </c>
      <c r="O112" s="16">
        <v>91</v>
      </c>
      <c r="P112" s="16">
        <v>650.39</v>
      </c>
      <c r="Q112" s="16">
        <v>1</v>
      </c>
      <c r="R112" s="16">
        <v>0.33</v>
      </c>
      <c r="S112" s="16">
        <v>24</v>
      </c>
      <c r="T112" s="16">
        <v>143.71</v>
      </c>
      <c r="U112" s="35">
        <v>113</v>
      </c>
      <c r="V112" s="35">
        <v>872.22</v>
      </c>
      <c r="W112"/>
      <c r="X112"/>
      <c r="Y112"/>
      <c r="Z112"/>
      <c r="AA112">
        <v>135</v>
      </c>
      <c r="AB112">
        <f>SUM('[8]DM trinh so theo DT thu hoi'!$E$7:$E$146)</f>
        <v>831.25949999999989</v>
      </c>
      <c r="AC112"/>
    </row>
    <row r="113" spans="1:38" ht="15.75">
      <c r="A113" s="18"/>
      <c r="B113" s="55" t="s">
        <v>230</v>
      </c>
      <c r="C113" s="60">
        <f>COUNTA('Bieu 1A'!G691:G717)</f>
        <v>24</v>
      </c>
      <c r="D113" s="61">
        <f>SUM('Bieu 1A'!G691:G717)</f>
        <v>106.47400000000002</v>
      </c>
      <c r="E113" s="60">
        <f>COUNTA('Bieu 1A'!H691:H717)</f>
        <v>2</v>
      </c>
      <c r="F113" s="61">
        <f>SUM('Bieu 1A'!H691:H717)</f>
        <v>7.0299999999999994</v>
      </c>
      <c r="G113" s="60">
        <f>COUNTA('Bieu 1A'!I691:I717)</f>
        <v>24</v>
      </c>
      <c r="H113" s="61">
        <f>SUM('Bieu 1A'!I691:I717)</f>
        <v>101.33400000000002</v>
      </c>
      <c r="I113" s="112">
        <f>COUNTA('Bieu 1A'!G692:G717)</f>
        <v>24</v>
      </c>
      <c r="J113" s="112">
        <f>C113+C114</f>
        <v>24</v>
      </c>
      <c r="K113" s="112">
        <f>J113-I113</f>
        <v>0</v>
      </c>
      <c r="L113">
        <f>C113</f>
        <v>24</v>
      </c>
      <c r="M113" s="16"/>
      <c r="N113" s="16"/>
      <c r="O113" s="16"/>
      <c r="P113" s="16"/>
      <c r="Q113" s="16"/>
      <c r="R113" s="16"/>
      <c r="S113" s="16"/>
      <c r="T113" s="16"/>
      <c r="U113" s="35"/>
      <c r="V113" s="35"/>
      <c r="W113" s="37"/>
      <c r="X113" s="37"/>
      <c r="AC113">
        <f t="shared" ref="AC113:AG117" si="34">D113</f>
        <v>106.47400000000002</v>
      </c>
      <c r="AD113">
        <f t="shared" si="34"/>
        <v>2</v>
      </c>
      <c r="AE113">
        <f t="shared" si="34"/>
        <v>7.0299999999999994</v>
      </c>
      <c r="AF113">
        <f t="shared" si="34"/>
        <v>24</v>
      </c>
      <c r="AG113">
        <f t="shared" si="34"/>
        <v>101.33400000000002</v>
      </c>
      <c r="AH113">
        <f>C113</f>
        <v>24</v>
      </c>
    </row>
    <row r="114" spans="1:38" ht="15.75">
      <c r="A114" s="18"/>
      <c r="B114" s="55" t="s">
        <v>231</v>
      </c>
      <c r="C114" s="60">
        <f>COUNT('Bieu 1A'!G718:G720)</f>
        <v>0</v>
      </c>
      <c r="D114" s="61">
        <f>SUM('Bieu 1A'!G718:G720)</f>
        <v>0</v>
      </c>
      <c r="E114" s="60"/>
      <c r="F114" s="61"/>
      <c r="G114" s="60">
        <f>COUNTA('Bieu 1A'!I718:I720)</f>
        <v>0</v>
      </c>
      <c r="H114" s="61">
        <f>SUM('Bieu 1A'!I718:I720)</f>
        <v>0</v>
      </c>
      <c r="I114" s="112"/>
      <c r="J114" s="112">
        <f>C114+C115</f>
        <v>3</v>
      </c>
      <c r="K114" s="112">
        <f>J114-I114</f>
        <v>3</v>
      </c>
      <c r="L114">
        <f>C114</f>
        <v>0</v>
      </c>
      <c r="M114" s="16"/>
      <c r="N114" s="16"/>
      <c r="O114" s="16"/>
      <c r="P114" s="16"/>
      <c r="Q114" s="16"/>
      <c r="R114" s="16"/>
      <c r="S114" s="16"/>
      <c r="T114" s="16"/>
      <c r="U114" s="35"/>
      <c r="V114" s="35"/>
      <c r="W114" s="37"/>
      <c r="X114" s="37"/>
      <c r="AC114">
        <f t="shared" si="34"/>
        <v>0</v>
      </c>
      <c r="AD114">
        <f t="shared" si="34"/>
        <v>0</v>
      </c>
      <c r="AE114">
        <f t="shared" si="34"/>
        <v>0</v>
      </c>
      <c r="AF114">
        <f t="shared" si="34"/>
        <v>0</v>
      </c>
      <c r="AG114">
        <f t="shared" si="34"/>
        <v>0</v>
      </c>
      <c r="AH114">
        <f>C114</f>
        <v>0</v>
      </c>
    </row>
    <row r="115" spans="1:38" ht="15.75">
      <c r="A115" s="18"/>
      <c r="B115" s="55" t="s">
        <v>229</v>
      </c>
      <c r="C115" s="60">
        <f>COUNTA('Bieu 1B'!G179:G182)</f>
        <v>3</v>
      </c>
      <c r="D115" s="61">
        <f>SUM('Bieu 1B'!G179:G182)</f>
        <v>0.77169999999999994</v>
      </c>
      <c r="E115" s="60">
        <f>COUNTA('Bieu 1B'!H179:H181)</f>
        <v>0</v>
      </c>
      <c r="F115" s="61">
        <f>SUM('Bieu 1B'!H179:H181)</f>
        <v>0</v>
      </c>
      <c r="G115" s="60">
        <f>COUNTA('Bieu 1B'!I179:I182)</f>
        <v>3</v>
      </c>
      <c r="H115" s="61">
        <f>SUM('Bieu 1B'!I179:I182)</f>
        <v>0.77169999999999994</v>
      </c>
      <c r="I115" s="112"/>
      <c r="J115" s="112"/>
      <c r="K115" s="112"/>
      <c r="L115">
        <f>C115</f>
        <v>3</v>
      </c>
      <c r="M115" s="16"/>
      <c r="N115" s="16"/>
      <c r="O115" s="16"/>
      <c r="P115" s="16"/>
      <c r="Q115" s="16"/>
      <c r="R115" s="16"/>
      <c r="S115" s="16"/>
      <c r="T115" s="16"/>
      <c r="U115" s="35"/>
      <c r="V115" s="35"/>
      <c r="W115" s="37"/>
      <c r="X115" s="37"/>
      <c r="AC115">
        <f t="shared" si="34"/>
        <v>0.77169999999999994</v>
      </c>
      <c r="AD115">
        <f t="shared" si="34"/>
        <v>0</v>
      </c>
      <c r="AE115">
        <f t="shared" si="34"/>
        <v>0</v>
      </c>
      <c r="AF115">
        <f t="shared" si="34"/>
        <v>3</v>
      </c>
      <c r="AG115">
        <f t="shared" si="34"/>
        <v>0.77169999999999994</v>
      </c>
      <c r="AI115">
        <f>C115</f>
        <v>3</v>
      </c>
      <c r="AL115">
        <f>F115</f>
        <v>0</v>
      </c>
    </row>
    <row r="116" spans="1:38" ht="15.75">
      <c r="A116" s="18"/>
      <c r="B116" s="55">
        <v>2.1</v>
      </c>
      <c r="C116" s="60">
        <f>COUNTA('Bieu 2'!G232:G239)</f>
        <v>6</v>
      </c>
      <c r="D116" s="61">
        <f>SUM('Bieu 2'!G232:G239)</f>
        <v>3.7508500000000002</v>
      </c>
      <c r="E116" s="60">
        <f>COUNTA('Bieu 2'!H232:H239)</f>
        <v>0</v>
      </c>
      <c r="F116" s="61">
        <f>SUM('Bieu 2'!H232:H239)</f>
        <v>0</v>
      </c>
      <c r="G116" s="60">
        <f>COUNTA('Bieu 2'!I232:I239)</f>
        <v>6</v>
      </c>
      <c r="H116" s="61">
        <f>SUM('Bieu 2'!I232:I239)</f>
        <v>3.7508500000000002</v>
      </c>
      <c r="I116" s="112"/>
      <c r="J116" s="112"/>
      <c r="K116" s="112"/>
      <c r="L116">
        <f>C116</f>
        <v>6</v>
      </c>
      <c r="M116" s="16"/>
      <c r="N116" s="16"/>
      <c r="O116" s="16"/>
      <c r="P116" s="16"/>
      <c r="Q116" s="16"/>
      <c r="R116" s="16"/>
      <c r="S116" s="16"/>
      <c r="T116" s="16"/>
      <c r="U116" s="35"/>
      <c r="V116" s="35"/>
      <c r="W116" s="37"/>
      <c r="X116" s="37"/>
      <c r="AC116">
        <f t="shared" si="34"/>
        <v>3.7508500000000002</v>
      </c>
      <c r="AD116">
        <f t="shared" si="34"/>
        <v>0</v>
      </c>
      <c r="AE116">
        <f t="shared" si="34"/>
        <v>0</v>
      </c>
      <c r="AF116">
        <f t="shared" si="34"/>
        <v>6</v>
      </c>
      <c r="AG116">
        <f t="shared" si="34"/>
        <v>3.7508500000000002</v>
      </c>
      <c r="AJ116">
        <f>C116</f>
        <v>6</v>
      </c>
    </row>
    <row r="117" spans="1:38" ht="15.75">
      <c r="A117" s="18"/>
      <c r="B117" s="55">
        <v>2.2000000000000002</v>
      </c>
      <c r="C117" s="60">
        <f>COUNTA('Bieu 2'!G241:G241)</f>
        <v>1</v>
      </c>
      <c r="D117" s="61">
        <f>SUM('Bieu 2'!G241:G241)</f>
        <v>2.3593000000000002</v>
      </c>
      <c r="E117" s="60">
        <f>COUNTA('Bieu 2'!H241:H241)</f>
        <v>1</v>
      </c>
      <c r="F117" s="60">
        <f>SUM('Bieu 2'!H241:H241)</f>
        <v>2.3593000000000002</v>
      </c>
      <c r="G117" s="60">
        <f>COUNTA('Bieu 2'!I241:I241)</f>
        <v>1</v>
      </c>
      <c r="H117" s="61">
        <f>SUM('Bieu 2'!I241:I241)</f>
        <v>2.3593000000000002</v>
      </c>
      <c r="I117" s="112"/>
      <c r="J117" s="112"/>
      <c r="K117" s="112"/>
      <c r="L117">
        <f>C117</f>
        <v>1</v>
      </c>
      <c r="M117" s="16"/>
      <c r="N117" s="16"/>
      <c r="O117" s="16"/>
      <c r="P117" s="16"/>
      <c r="Q117" s="16"/>
      <c r="R117" s="16"/>
      <c r="S117" s="16"/>
      <c r="T117" s="16"/>
      <c r="U117" s="36"/>
      <c r="V117" s="37"/>
      <c r="W117" s="37"/>
      <c r="X117" s="37"/>
      <c r="AC117">
        <f t="shared" si="34"/>
        <v>2.3593000000000002</v>
      </c>
      <c r="AD117">
        <f t="shared" si="34"/>
        <v>1</v>
      </c>
      <c r="AE117">
        <f t="shared" si="34"/>
        <v>2.3593000000000002</v>
      </c>
      <c r="AF117">
        <f t="shared" si="34"/>
        <v>1</v>
      </c>
      <c r="AG117">
        <f t="shared" si="34"/>
        <v>2.3593000000000002</v>
      </c>
      <c r="AJ117">
        <f>C117</f>
        <v>1</v>
      </c>
    </row>
    <row r="118" spans="1:38" s="23" customFormat="1" ht="15.75">
      <c r="A118" s="18">
        <v>19</v>
      </c>
      <c r="B118" s="17" t="s">
        <v>131</v>
      </c>
      <c r="C118" s="60">
        <f t="shared" ref="C118:H118" si="35">SUM(C119:C123)</f>
        <v>67</v>
      </c>
      <c r="D118" s="61">
        <f t="shared" si="35"/>
        <v>200.49679000000003</v>
      </c>
      <c r="E118" s="60">
        <f t="shared" si="35"/>
        <v>23</v>
      </c>
      <c r="F118" s="61">
        <f t="shared" si="35"/>
        <v>47.95</v>
      </c>
      <c r="G118" s="60">
        <f t="shared" si="35"/>
        <v>67</v>
      </c>
      <c r="H118" s="61">
        <f t="shared" si="35"/>
        <v>198.59679</v>
      </c>
      <c r="I118" s="112"/>
      <c r="J118" s="112">
        <f>C118+C119</f>
        <v>94</v>
      </c>
      <c r="K118" s="112">
        <f>J118-I118</f>
        <v>94</v>
      </c>
      <c r="M118" s="16">
        <v>4</v>
      </c>
      <c r="N118" s="16">
        <v>18.61</v>
      </c>
      <c r="O118" s="16"/>
      <c r="P118" s="16"/>
      <c r="Q118" s="16">
        <v>3</v>
      </c>
      <c r="R118" s="16">
        <v>18.45</v>
      </c>
      <c r="S118" s="16"/>
      <c r="T118" s="16"/>
      <c r="U118" s="36">
        <v>37</v>
      </c>
      <c r="V118" s="37">
        <v>232.21</v>
      </c>
      <c r="W118"/>
      <c r="X118"/>
      <c r="Y118"/>
      <c r="Z118"/>
      <c r="AA118">
        <v>58</v>
      </c>
      <c r="AB118">
        <v>397.89</v>
      </c>
      <c r="AC118"/>
    </row>
    <row r="119" spans="1:38" ht="15.75">
      <c r="A119" s="18"/>
      <c r="B119" s="55" t="s">
        <v>230</v>
      </c>
      <c r="C119" s="60">
        <f>COUNTA('Bieu 1A'!G723:G751)</f>
        <v>27</v>
      </c>
      <c r="D119" s="61">
        <f>SUM('Bieu 1A'!G723:G751)</f>
        <v>68.547240000000016</v>
      </c>
      <c r="E119" s="60">
        <f>COUNTA('Bieu 1A'!H723:H751)</f>
        <v>12</v>
      </c>
      <c r="F119" s="61">
        <f>SUM('Bieu 1A'!H723:H751)</f>
        <v>22.049999999999997</v>
      </c>
      <c r="G119" s="60">
        <f>COUNTA('Bieu 1A'!I723:I751)</f>
        <v>27</v>
      </c>
      <c r="H119" s="61">
        <f>SUM('Bieu 1A'!I723:I751)</f>
        <v>66.647240000000011</v>
      </c>
      <c r="I119" s="112">
        <f>COUNTA('Bieu 1A'!G724:G751)</f>
        <v>27</v>
      </c>
      <c r="J119" s="112">
        <f>C119+C120</f>
        <v>52</v>
      </c>
      <c r="K119" s="112">
        <f>J119-I119</f>
        <v>25</v>
      </c>
      <c r="L119">
        <f>C119</f>
        <v>27</v>
      </c>
      <c r="M119" s="16"/>
      <c r="N119" s="16"/>
      <c r="O119" s="16"/>
      <c r="P119" s="16"/>
      <c r="Q119" s="16"/>
      <c r="R119" s="16"/>
      <c r="S119" s="16"/>
      <c r="T119" s="16"/>
      <c r="U119" s="35"/>
      <c r="V119" s="35"/>
      <c r="W119" s="37"/>
      <c r="X119" s="37"/>
      <c r="AC119">
        <f t="shared" ref="AC119:AG123" si="36">D119</f>
        <v>68.547240000000016</v>
      </c>
      <c r="AD119">
        <f t="shared" si="36"/>
        <v>12</v>
      </c>
      <c r="AE119">
        <f t="shared" si="36"/>
        <v>22.049999999999997</v>
      </c>
      <c r="AF119">
        <f t="shared" si="36"/>
        <v>27</v>
      </c>
      <c r="AG119">
        <f t="shared" si="36"/>
        <v>66.647240000000011</v>
      </c>
      <c r="AH119">
        <f>C119</f>
        <v>27</v>
      </c>
    </row>
    <row r="120" spans="1:38" ht="15.75">
      <c r="A120" s="18"/>
      <c r="B120" s="55" t="s">
        <v>231</v>
      </c>
      <c r="C120" s="60">
        <f>COUNTA('Bieu 1A'!G752:G777)</f>
        <v>25</v>
      </c>
      <c r="D120" s="60">
        <f>SUM('Bieu 1A'!G752:G777)</f>
        <v>9.14</v>
      </c>
      <c r="E120" s="60">
        <f>COUNTA('Bieu 1A'!H752:H777)</f>
        <v>4</v>
      </c>
      <c r="F120" s="60">
        <f>SUM('Bieu 1A'!H752:H777)</f>
        <v>1.7000000000000002</v>
      </c>
      <c r="G120" s="60">
        <f>COUNTA('Bieu 1A'!I752:I777)</f>
        <v>25</v>
      </c>
      <c r="H120" s="60">
        <f>SUM('Bieu 1A'!I752:I777)</f>
        <v>9.14</v>
      </c>
      <c r="I120" s="112"/>
      <c r="J120" s="112">
        <f>C120+C121</f>
        <v>32</v>
      </c>
      <c r="K120" s="112">
        <f>J120-I120</f>
        <v>32</v>
      </c>
      <c r="L120">
        <f>C120</f>
        <v>25</v>
      </c>
      <c r="M120" s="16"/>
      <c r="N120" s="16"/>
      <c r="O120" s="16"/>
      <c r="P120" s="16"/>
      <c r="Q120" s="16"/>
      <c r="R120" s="16"/>
      <c r="S120" s="16"/>
      <c r="T120" s="16"/>
      <c r="U120" s="35"/>
      <c r="V120" s="35"/>
      <c r="W120" s="37"/>
      <c r="X120" s="37"/>
      <c r="AC120">
        <f t="shared" si="36"/>
        <v>9.14</v>
      </c>
      <c r="AD120">
        <f t="shared" si="36"/>
        <v>4</v>
      </c>
      <c r="AE120">
        <f t="shared" si="36"/>
        <v>1.7000000000000002</v>
      </c>
      <c r="AF120">
        <f t="shared" si="36"/>
        <v>25</v>
      </c>
      <c r="AG120">
        <f t="shared" si="36"/>
        <v>9.14</v>
      </c>
      <c r="AH120">
        <f>C120</f>
        <v>25</v>
      </c>
    </row>
    <row r="121" spans="1:38" ht="15.75">
      <c r="A121" s="18"/>
      <c r="B121" s="55" t="s">
        <v>229</v>
      </c>
      <c r="C121" s="60">
        <f>COUNTA('Bieu 1B'!G184:G191)</f>
        <v>7</v>
      </c>
      <c r="D121" s="61">
        <f>SUM('Bieu 1B'!G184:G191)</f>
        <v>26.941499999999998</v>
      </c>
      <c r="E121" s="60">
        <f>COUNTA('Bieu 1B'!H184:H191)</f>
        <v>4</v>
      </c>
      <c r="F121" s="61">
        <f>SUM('Bieu 1B'!H184:H191)</f>
        <v>5.4</v>
      </c>
      <c r="G121" s="60">
        <f>COUNTA('Bieu 1B'!I184:I191)</f>
        <v>7</v>
      </c>
      <c r="H121" s="61">
        <f>SUM('Bieu 1B'!I184:I191)</f>
        <v>26.941499999999998</v>
      </c>
      <c r="I121" s="112"/>
      <c r="J121" s="112"/>
      <c r="K121" s="112"/>
      <c r="L121">
        <f>C121</f>
        <v>7</v>
      </c>
      <c r="M121" s="16"/>
      <c r="N121" s="16"/>
      <c r="O121" s="16"/>
      <c r="P121" s="16"/>
      <c r="Q121" s="16"/>
      <c r="R121" s="16"/>
      <c r="S121" s="16"/>
      <c r="T121" s="16"/>
      <c r="U121" s="35"/>
      <c r="V121" s="35"/>
      <c r="W121" s="37"/>
      <c r="X121" s="37"/>
      <c r="AC121">
        <f t="shared" si="36"/>
        <v>26.941499999999998</v>
      </c>
      <c r="AD121">
        <f t="shared" si="36"/>
        <v>4</v>
      </c>
      <c r="AE121">
        <f t="shared" si="36"/>
        <v>5.4</v>
      </c>
      <c r="AF121">
        <f t="shared" si="36"/>
        <v>7</v>
      </c>
      <c r="AG121">
        <f t="shared" si="36"/>
        <v>26.941499999999998</v>
      </c>
      <c r="AI121">
        <f>C121</f>
        <v>7</v>
      </c>
      <c r="AL121">
        <f>F121</f>
        <v>5.4</v>
      </c>
    </row>
    <row r="122" spans="1:38" ht="15.75">
      <c r="A122" s="18"/>
      <c r="B122" s="55">
        <v>2.1</v>
      </c>
      <c r="C122" s="60">
        <f>COUNTA('Bieu 2'!G244:G253)</f>
        <v>8</v>
      </c>
      <c r="D122" s="61">
        <f>SUM('Bieu 2'!G244:G253)</f>
        <v>95.868049999999997</v>
      </c>
      <c r="E122" s="60">
        <f>COUNTA('Bieu 2'!H244:H253)</f>
        <v>3</v>
      </c>
      <c r="F122" s="61">
        <f>SUM('Bieu 2'!H244:H253)</f>
        <v>18.8</v>
      </c>
      <c r="G122" s="60">
        <f>COUNTA('Bieu 2'!I244:I253)</f>
        <v>8</v>
      </c>
      <c r="H122" s="61">
        <f>SUM('Bieu 2'!I244:I253)</f>
        <v>95.868049999999997</v>
      </c>
      <c r="I122" s="112"/>
      <c r="J122" s="112"/>
      <c r="K122" s="112"/>
      <c r="L122">
        <f>C122</f>
        <v>8</v>
      </c>
      <c r="M122" s="16"/>
      <c r="N122" s="16"/>
      <c r="O122" s="16"/>
      <c r="P122" s="16"/>
      <c r="Q122" s="16"/>
      <c r="R122" s="16"/>
      <c r="S122" s="16"/>
      <c r="T122" s="16"/>
      <c r="U122" s="35"/>
      <c r="V122" s="35"/>
      <c r="W122" s="37"/>
      <c r="X122" s="37"/>
      <c r="AC122">
        <f t="shared" si="36"/>
        <v>95.868049999999997</v>
      </c>
      <c r="AD122">
        <f t="shared" si="36"/>
        <v>3</v>
      </c>
      <c r="AE122">
        <f t="shared" si="36"/>
        <v>18.8</v>
      </c>
      <c r="AF122">
        <f t="shared" si="36"/>
        <v>8</v>
      </c>
      <c r="AG122">
        <f t="shared" si="36"/>
        <v>95.868049999999997</v>
      </c>
      <c r="AJ122">
        <f>C122</f>
        <v>8</v>
      </c>
    </row>
    <row r="123" spans="1:38" ht="15.75">
      <c r="A123" s="18"/>
      <c r="B123" s="55">
        <v>2.2000000000000002</v>
      </c>
      <c r="C123" s="60"/>
      <c r="D123" s="61"/>
      <c r="E123" s="60"/>
      <c r="F123" s="61"/>
      <c r="G123" s="60"/>
      <c r="H123" s="60"/>
      <c r="I123" s="113"/>
      <c r="J123" s="113"/>
      <c r="K123" s="113"/>
      <c r="L123">
        <f>C123</f>
        <v>0</v>
      </c>
      <c r="M123" s="48"/>
      <c r="N123" s="48"/>
      <c r="O123" s="16"/>
      <c r="P123" s="16"/>
      <c r="Q123" s="16"/>
      <c r="R123" s="16"/>
      <c r="S123" s="16"/>
      <c r="T123" s="16"/>
      <c r="U123" s="35"/>
      <c r="V123" s="35"/>
      <c r="W123" s="37"/>
      <c r="X123" s="37"/>
      <c r="AC123">
        <f t="shared" si="36"/>
        <v>0</v>
      </c>
      <c r="AD123">
        <f t="shared" si="36"/>
        <v>0</v>
      </c>
      <c r="AE123">
        <f t="shared" si="36"/>
        <v>0</v>
      </c>
      <c r="AF123">
        <f t="shared" si="36"/>
        <v>0</v>
      </c>
      <c r="AG123">
        <f t="shared" si="36"/>
        <v>0</v>
      </c>
      <c r="AJ123">
        <f>C123</f>
        <v>0</v>
      </c>
    </row>
    <row r="124" spans="1:38" s="23" customFormat="1" ht="15.75">
      <c r="A124" s="18">
        <v>20</v>
      </c>
      <c r="B124" s="17" t="s">
        <v>47</v>
      </c>
      <c r="C124" s="60">
        <f t="shared" ref="C124:H124" si="37">SUM(C125:C129)</f>
        <v>35</v>
      </c>
      <c r="D124" s="61">
        <f t="shared" si="37"/>
        <v>159.273</v>
      </c>
      <c r="E124" s="60">
        <f t="shared" si="37"/>
        <v>31</v>
      </c>
      <c r="F124" s="61">
        <f t="shared" si="37"/>
        <v>123.01600000000001</v>
      </c>
      <c r="G124" s="60">
        <f t="shared" si="37"/>
        <v>34</v>
      </c>
      <c r="H124" s="61">
        <f t="shared" si="37"/>
        <v>137.72200000000001</v>
      </c>
      <c r="I124" s="112"/>
      <c r="J124" s="112">
        <f>C124+C125</f>
        <v>53</v>
      </c>
      <c r="K124" s="112">
        <f>J124-I124</f>
        <v>53</v>
      </c>
      <c r="M124" s="35">
        <v>14</v>
      </c>
      <c r="N124" s="35">
        <v>18.71</v>
      </c>
      <c r="O124" s="16">
        <v>27</v>
      </c>
      <c r="P124" s="16">
        <v>26.96</v>
      </c>
      <c r="Q124" s="16">
        <v>14</v>
      </c>
      <c r="R124" s="16">
        <v>18.71</v>
      </c>
      <c r="S124" s="16">
        <v>25</v>
      </c>
      <c r="T124" s="16">
        <v>26.01</v>
      </c>
      <c r="U124" s="35">
        <v>71</v>
      </c>
      <c r="V124" s="35">
        <v>74.709999999999994</v>
      </c>
      <c r="W124"/>
      <c r="X124"/>
      <c r="Y124"/>
      <c r="Z124"/>
      <c r="AA124">
        <v>74</v>
      </c>
      <c r="AB124">
        <v>117.19</v>
      </c>
      <c r="AC124"/>
    </row>
    <row r="125" spans="1:38" ht="15.75">
      <c r="A125" s="18"/>
      <c r="B125" s="55" t="s">
        <v>230</v>
      </c>
      <c r="C125" s="60">
        <f>COUNTA('Bieu 1A'!G780:G799)</f>
        <v>18</v>
      </c>
      <c r="D125" s="61">
        <f>SUM('Bieu 1A'!G780:G799)</f>
        <v>36.54</v>
      </c>
      <c r="E125" s="60">
        <f>COUNTA('Bieu 1A'!H780:H799)</f>
        <v>18</v>
      </c>
      <c r="F125" s="61">
        <f>SUM('Bieu 1A'!H780:H799)</f>
        <v>15.986000000000001</v>
      </c>
      <c r="G125" s="60">
        <f>COUNTA('Bieu 1A'!I780:I799)</f>
        <v>18</v>
      </c>
      <c r="H125" s="61">
        <f>SUM('Bieu 1A'!I780:I799)</f>
        <v>16.540000000000003</v>
      </c>
      <c r="I125" s="112">
        <f>COUNTA('Bieu 1A'!G781:G802)</f>
        <v>20</v>
      </c>
      <c r="J125" s="112">
        <f>C125+C126</f>
        <v>20</v>
      </c>
      <c r="K125" s="112">
        <f>J125-I125</f>
        <v>0</v>
      </c>
      <c r="L125">
        <f>C125</f>
        <v>18</v>
      </c>
      <c r="M125" s="16"/>
      <c r="N125" s="16"/>
      <c r="O125" s="16"/>
      <c r="P125" s="16"/>
      <c r="Q125" s="16"/>
      <c r="R125" s="16"/>
      <c r="S125" s="16"/>
      <c r="T125" s="16"/>
      <c r="U125" s="35"/>
      <c r="V125" s="35"/>
      <c r="W125" s="37"/>
      <c r="X125" s="37"/>
      <c r="AC125">
        <f t="shared" ref="AC125:AG129" si="38">D125</f>
        <v>36.54</v>
      </c>
      <c r="AD125">
        <f t="shared" si="38"/>
        <v>18</v>
      </c>
      <c r="AE125">
        <f t="shared" si="38"/>
        <v>15.986000000000001</v>
      </c>
      <c r="AF125">
        <f t="shared" si="38"/>
        <v>18</v>
      </c>
      <c r="AG125">
        <f t="shared" si="38"/>
        <v>16.540000000000003</v>
      </c>
      <c r="AH125">
        <f>C125</f>
        <v>18</v>
      </c>
    </row>
    <row r="126" spans="1:38" ht="15.75">
      <c r="A126" s="18"/>
      <c r="B126" s="55" t="s">
        <v>231</v>
      </c>
      <c r="C126" s="60">
        <f>COUNTA('Bieu 1A'!G801:G802)</f>
        <v>2</v>
      </c>
      <c r="D126" s="61">
        <f>SUM('Bieu 1A'!G801:G802)</f>
        <v>8.65</v>
      </c>
      <c r="E126" s="60">
        <f>COUNTA('Bieu 1A'!H801:H802)</f>
        <v>1</v>
      </c>
      <c r="F126" s="61">
        <f>SUM('Bieu 1A'!H801:H802)</f>
        <v>8</v>
      </c>
      <c r="G126" s="60">
        <f>COUNTA('Bieu 1A'!I801:I802)</f>
        <v>2</v>
      </c>
      <c r="H126" s="61">
        <f>SUM('Bieu 1A'!I801:I802)</f>
        <v>8.65</v>
      </c>
      <c r="I126" s="112"/>
      <c r="J126" s="112">
        <f>C126+C127</f>
        <v>8</v>
      </c>
      <c r="K126" s="112">
        <f>J126-I126</f>
        <v>8</v>
      </c>
      <c r="L126">
        <f>C126</f>
        <v>2</v>
      </c>
      <c r="M126" s="16"/>
      <c r="N126" s="16"/>
      <c r="O126" s="16"/>
      <c r="P126" s="16"/>
      <c r="Q126" s="16"/>
      <c r="R126" s="16"/>
      <c r="S126" s="16"/>
      <c r="T126" s="16"/>
      <c r="U126" s="35"/>
      <c r="V126" s="35"/>
      <c r="W126" s="37"/>
      <c r="X126" s="37"/>
      <c r="AC126">
        <f t="shared" si="38"/>
        <v>8.65</v>
      </c>
      <c r="AD126">
        <f t="shared" si="38"/>
        <v>1</v>
      </c>
      <c r="AE126">
        <f t="shared" si="38"/>
        <v>8</v>
      </c>
      <c r="AF126">
        <f t="shared" si="38"/>
        <v>2</v>
      </c>
      <c r="AG126">
        <f t="shared" si="38"/>
        <v>8.65</v>
      </c>
      <c r="AH126">
        <f>C126</f>
        <v>2</v>
      </c>
    </row>
    <row r="127" spans="1:38" ht="15.75">
      <c r="A127" s="18"/>
      <c r="B127" s="55" t="s">
        <v>229</v>
      </c>
      <c r="C127" s="60">
        <f>COUNTA('Bieu 1B'!G192:G198)</f>
        <v>6</v>
      </c>
      <c r="D127" s="61">
        <f>SUM('Bieu 1B'!G192:G198)</f>
        <v>17.25</v>
      </c>
      <c r="E127" s="60">
        <f>COUNTA('Bieu 1B'!H192:H198)</f>
        <v>5</v>
      </c>
      <c r="F127" s="61">
        <f>SUM('Bieu 1B'!H192:H198)</f>
        <v>16.600000000000001</v>
      </c>
      <c r="G127" s="60">
        <f>COUNTA('Bieu 1B'!I192:I198)</f>
        <v>5</v>
      </c>
      <c r="H127" s="61">
        <f>SUM('Bieu 1B'!I192:I198)</f>
        <v>15.75</v>
      </c>
      <c r="I127" s="112"/>
      <c r="J127" s="112"/>
      <c r="K127" s="112"/>
      <c r="L127">
        <f>C127</f>
        <v>6</v>
      </c>
      <c r="M127" s="16"/>
      <c r="N127" s="16"/>
      <c r="O127" s="16"/>
      <c r="P127" s="16"/>
      <c r="Q127" s="16"/>
      <c r="R127" s="16"/>
      <c r="S127" s="16"/>
      <c r="T127" s="16"/>
      <c r="U127" s="35"/>
      <c r="V127" s="35"/>
      <c r="W127" s="37"/>
      <c r="X127" s="37"/>
      <c r="AC127">
        <f t="shared" si="38"/>
        <v>17.25</v>
      </c>
      <c r="AD127">
        <f t="shared" si="38"/>
        <v>5</v>
      </c>
      <c r="AE127">
        <f t="shared" si="38"/>
        <v>16.600000000000001</v>
      </c>
      <c r="AF127">
        <f t="shared" si="38"/>
        <v>5</v>
      </c>
      <c r="AG127">
        <f t="shared" si="38"/>
        <v>15.75</v>
      </c>
      <c r="AI127">
        <f>C127</f>
        <v>6</v>
      </c>
      <c r="AL127">
        <f>F127</f>
        <v>16.600000000000001</v>
      </c>
    </row>
    <row r="128" spans="1:38" ht="15.75">
      <c r="A128" s="18"/>
      <c r="B128" s="55">
        <v>2.1</v>
      </c>
      <c r="C128" s="60">
        <f>COUNTA('Bieu 2'!G256:G266)</f>
        <v>9</v>
      </c>
      <c r="D128" s="61">
        <f>SUM('Bieu 2'!G256:G266)</f>
        <v>96.832999999999998</v>
      </c>
      <c r="E128" s="60">
        <f>COUNTA('Bieu 2'!H256:H266)</f>
        <v>7</v>
      </c>
      <c r="F128" s="61">
        <f>SUM('Bieu 2'!H256:H266)</f>
        <v>82.43</v>
      </c>
      <c r="G128" s="60">
        <f>COUNTA('Bieu 2'!I256:I266)</f>
        <v>9</v>
      </c>
      <c r="H128" s="61">
        <f>SUM('Bieu 2'!I256:I266)</f>
        <v>96.782000000000011</v>
      </c>
      <c r="I128" s="112"/>
      <c r="J128" s="112"/>
      <c r="K128" s="112"/>
      <c r="L128">
        <f>C128</f>
        <v>9</v>
      </c>
      <c r="M128" s="16"/>
      <c r="N128" s="16"/>
      <c r="O128" s="16"/>
      <c r="P128" s="16"/>
      <c r="Q128" s="16"/>
      <c r="R128" s="16"/>
      <c r="S128" s="16"/>
      <c r="T128" s="16"/>
      <c r="U128" s="35"/>
      <c r="V128" s="35"/>
      <c r="W128" s="37"/>
      <c r="X128" s="37"/>
      <c r="AC128">
        <f t="shared" si="38"/>
        <v>96.832999999999998</v>
      </c>
      <c r="AD128">
        <f t="shared" si="38"/>
        <v>7</v>
      </c>
      <c r="AE128">
        <f t="shared" si="38"/>
        <v>82.43</v>
      </c>
      <c r="AF128">
        <f t="shared" si="38"/>
        <v>9</v>
      </c>
      <c r="AG128">
        <f t="shared" si="38"/>
        <v>96.782000000000011</v>
      </c>
      <c r="AJ128">
        <f>C128</f>
        <v>9</v>
      </c>
    </row>
    <row r="129" spans="1:38" ht="15.75">
      <c r="A129" s="18"/>
      <c r="B129" s="55">
        <v>2.2000000000000002</v>
      </c>
      <c r="C129" s="60">
        <f>COUNTA('Bieu 2'!G268:G268)</f>
        <v>0</v>
      </c>
      <c r="D129" s="61">
        <f>SUM('Bieu 2'!G268:G268)</f>
        <v>0</v>
      </c>
      <c r="E129" s="60">
        <f>COUNTA('Bieu 2'!H268:H268)</f>
        <v>0</v>
      </c>
      <c r="F129" s="60">
        <f>SUM('Bieu 2'!H268:H268)</f>
        <v>0</v>
      </c>
      <c r="G129" s="60">
        <f>COUNTA('Bieu 2'!I268:I268)</f>
        <v>0</v>
      </c>
      <c r="H129" s="61">
        <f>SUM('Bieu 2'!I268:I268)</f>
        <v>0</v>
      </c>
      <c r="I129" s="112"/>
      <c r="J129" s="112"/>
      <c r="K129" s="112"/>
      <c r="L129">
        <f>C129</f>
        <v>0</v>
      </c>
      <c r="M129" s="16"/>
      <c r="N129" s="16"/>
      <c r="O129" s="16"/>
      <c r="P129" s="16"/>
      <c r="Q129" s="16"/>
      <c r="R129" s="16"/>
      <c r="S129" s="16"/>
      <c r="T129" s="16"/>
      <c r="U129" s="35"/>
      <c r="V129" s="35"/>
      <c r="W129" s="37"/>
      <c r="X129" s="37"/>
      <c r="AC129">
        <f t="shared" si="38"/>
        <v>0</v>
      </c>
      <c r="AD129">
        <f t="shared" si="38"/>
        <v>0</v>
      </c>
      <c r="AE129">
        <f t="shared" si="38"/>
        <v>0</v>
      </c>
      <c r="AF129">
        <f t="shared" si="38"/>
        <v>0</v>
      </c>
      <c r="AG129">
        <f t="shared" si="38"/>
        <v>0</v>
      </c>
      <c r="AJ129">
        <f>C129</f>
        <v>0</v>
      </c>
    </row>
    <row r="130" spans="1:38" s="23" customFormat="1" ht="15.75">
      <c r="A130" s="18">
        <v>21</v>
      </c>
      <c r="B130" s="17" t="s">
        <v>49</v>
      </c>
      <c r="C130" s="60">
        <f t="shared" ref="C130:H130" si="39">SUM(C131:C135)</f>
        <v>57</v>
      </c>
      <c r="D130" s="61">
        <f t="shared" si="39"/>
        <v>253.91950000000003</v>
      </c>
      <c r="E130" s="60">
        <f t="shared" si="39"/>
        <v>37</v>
      </c>
      <c r="F130" s="60">
        <f t="shared" si="39"/>
        <v>61.519999999999996</v>
      </c>
      <c r="G130" s="60">
        <f t="shared" si="39"/>
        <v>57</v>
      </c>
      <c r="H130" s="61">
        <f t="shared" si="39"/>
        <v>174.17949999999999</v>
      </c>
      <c r="I130" s="112"/>
      <c r="J130" s="112">
        <f>C130+C131</f>
        <v>93</v>
      </c>
      <c r="K130" s="112">
        <f>J130-I130</f>
        <v>93</v>
      </c>
      <c r="M130" s="16">
        <v>34</v>
      </c>
      <c r="N130" s="16">
        <v>43.9</v>
      </c>
      <c r="O130" s="16">
        <v>16</v>
      </c>
      <c r="P130" s="16">
        <v>119.34</v>
      </c>
      <c r="Q130" s="16">
        <v>29</v>
      </c>
      <c r="R130" s="16">
        <v>36.54</v>
      </c>
      <c r="S130" s="16">
        <v>9</v>
      </c>
      <c r="T130" s="16">
        <v>20.46</v>
      </c>
      <c r="U130" s="36">
        <v>78</v>
      </c>
      <c r="V130" s="36">
        <v>401.27</v>
      </c>
      <c r="W130"/>
      <c r="X130"/>
      <c r="Y130"/>
      <c r="Z130"/>
      <c r="AA130">
        <v>78</v>
      </c>
      <c r="AB130">
        <f>SUM('[9]Danh muc 2018'!$E$6:$E$85)</f>
        <v>468.64578999999992</v>
      </c>
      <c r="AC130"/>
    </row>
    <row r="131" spans="1:38" ht="15.75">
      <c r="A131" s="18"/>
      <c r="B131" s="55" t="s">
        <v>230</v>
      </c>
      <c r="C131" s="60">
        <f>COUNTA('Bieu 1A'!G805:G842)</f>
        <v>36</v>
      </c>
      <c r="D131" s="61">
        <f>SUM('Bieu 1A'!G805:G842)</f>
        <v>117.79000000000002</v>
      </c>
      <c r="E131" s="60">
        <f>COUNTA('Bieu 1A'!H805:H842)</f>
        <v>29</v>
      </c>
      <c r="F131" s="61">
        <f>SUM('Bieu 1A'!H805:H842)</f>
        <v>47.629999999999995</v>
      </c>
      <c r="G131" s="60">
        <f>COUNTA('Bieu 1A'!I805:I842)</f>
        <v>36</v>
      </c>
      <c r="H131" s="61">
        <f>SUM('Bieu 1A'!I805:I842)</f>
        <v>82.8</v>
      </c>
      <c r="I131" s="112">
        <f>COUNTA('Bieu 1A'!G806:G842)</f>
        <v>36</v>
      </c>
      <c r="J131" s="112">
        <f>C131+C132</f>
        <v>37</v>
      </c>
      <c r="K131" s="112">
        <f>J131-I131</f>
        <v>1</v>
      </c>
      <c r="L131">
        <f>C131</f>
        <v>36</v>
      </c>
      <c r="M131" s="16"/>
      <c r="N131" s="16"/>
      <c r="O131" s="16"/>
      <c r="P131" s="16"/>
      <c r="Q131" s="16"/>
      <c r="R131" s="16"/>
      <c r="S131" s="16"/>
      <c r="T131" s="16"/>
      <c r="U131" s="35"/>
      <c r="V131" s="35"/>
      <c r="W131" s="37"/>
      <c r="X131" s="37"/>
      <c r="AC131">
        <f t="shared" ref="AC131:AG135" si="40">D131</f>
        <v>117.79000000000002</v>
      </c>
      <c r="AD131">
        <f t="shared" si="40"/>
        <v>29</v>
      </c>
      <c r="AE131">
        <f t="shared" si="40"/>
        <v>47.629999999999995</v>
      </c>
      <c r="AF131">
        <f t="shared" si="40"/>
        <v>36</v>
      </c>
      <c r="AG131">
        <f t="shared" si="40"/>
        <v>82.8</v>
      </c>
      <c r="AH131">
        <f>C131</f>
        <v>36</v>
      </c>
    </row>
    <row r="132" spans="1:38" ht="15.75">
      <c r="A132" s="18"/>
      <c r="B132" s="55" t="s">
        <v>231</v>
      </c>
      <c r="C132" s="60">
        <f>COUNTA('Bieu 1A'!G843:G844)</f>
        <v>1</v>
      </c>
      <c r="D132" s="61">
        <f>SUM('Bieu 1A'!G843:G844)</f>
        <v>1.8</v>
      </c>
      <c r="E132" s="60">
        <f>COUNTA('Bieu 1A'!H843:H844)</f>
        <v>0</v>
      </c>
      <c r="F132" s="60">
        <f>SUM('Bieu 1A'!H843:H844)</f>
        <v>0</v>
      </c>
      <c r="G132" s="60">
        <f>COUNTA('Bieu 1A'!I843:I844)</f>
        <v>1</v>
      </c>
      <c r="H132" s="61">
        <f>SUM('Bieu 1A'!I843:I844)</f>
        <v>1.8</v>
      </c>
      <c r="I132" s="112"/>
      <c r="J132" s="112">
        <f>C132+C133</f>
        <v>12</v>
      </c>
      <c r="K132" s="112">
        <f>J132-I132</f>
        <v>12</v>
      </c>
      <c r="L132">
        <f>C132</f>
        <v>1</v>
      </c>
      <c r="M132" s="16"/>
      <c r="N132" s="16"/>
      <c r="O132" s="16"/>
      <c r="P132" s="16"/>
      <c r="Q132" s="16"/>
      <c r="R132" s="16"/>
      <c r="S132" s="16"/>
      <c r="T132" s="16"/>
      <c r="U132" s="35"/>
      <c r="V132" s="35"/>
      <c r="W132" s="37"/>
      <c r="X132" s="37"/>
      <c r="AC132">
        <f t="shared" si="40"/>
        <v>1.8</v>
      </c>
      <c r="AD132">
        <f t="shared" si="40"/>
        <v>0</v>
      </c>
      <c r="AE132">
        <f t="shared" si="40"/>
        <v>0</v>
      </c>
      <c r="AF132">
        <f t="shared" si="40"/>
        <v>1</v>
      </c>
      <c r="AG132">
        <f t="shared" si="40"/>
        <v>1.8</v>
      </c>
      <c r="AH132">
        <f>C132</f>
        <v>1</v>
      </c>
    </row>
    <row r="133" spans="1:38" ht="15.75">
      <c r="A133" s="18"/>
      <c r="B133" s="55" t="s">
        <v>229</v>
      </c>
      <c r="C133" s="60">
        <f>COUNTA('Bieu 1B'!G200:G211)</f>
        <v>11</v>
      </c>
      <c r="D133" s="61">
        <f>SUM('Bieu 1B'!G200:G211)</f>
        <v>31.5</v>
      </c>
      <c r="E133" s="60">
        <f>COUNTA('Bieu 1B'!H200:H211)</f>
        <v>6</v>
      </c>
      <c r="F133" s="60">
        <f>SUM('Bieu 1B'!H200:H211)</f>
        <v>5.5</v>
      </c>
      <c r="G133" s="60">
        <f>COUNTA('Bieu 1B'!I200:I211)</f>
        <v>11</v>
      </c>
      <c r="H133" s="61">
        <f>SUM('Bieu 1B'!I200:I211)</f>
        <v>31.15</v>
      </c>
      <c r="I133" s="112"/>
      <c r="J133" s="112"/>
      <c r="K133" s="112"/>
      <c r="L133">
        <f>C133</f>
        <v>11</v>
      </c>
      <c r="M133" s="16"/>
      <c r="N133" s="16"/>
      <c r="O133" s="16"/>
      <c r="P133" s="16"/>
      <c r="Q133" s="16"/>
      <c r="R133" s="16"/>
      <c r="S133" s="16"/>
      <c r="T133" s="16"/>
      <c r="U133" s="35"/>
      <c r="V133" s="35"/>
      <c r="W133" s="37"/>
      <c r="X133" s="37"/>
      <c r="AC133">
        <f t="shared" si="40"/>
        <v>31.5</v>
      </c>
      <c r="AD133">
        <f t="shared" si="40"/>
        <v>6</v>
      </c>
      <c r="AE133">
        <f t="shared" si="40"/>
        <v>5.5</v>
      </c>
      <c r="AF133">
        <f t="shared" si="40"/>
        <v>11</v>
      </c>
      <c r="AG133">
        <f t="shared" si="40"/>
        <v>31.15</v>
      </c>
      <c r="AI133">
        <f>C133</f>
        <v>11</v>
      </c>
      <c r="AL133">
        <f>F133</f>
        <v>5.5</v>
      </c>
    </row>
    <row r="134" spans="1:38" ht="15.75">
      <c r="A134" s="18"/>
      <c r="B134" s="55">
        <v>2.1</v>
      </c>
      <c r="C134" s="60">
        <f>COUNTA('Bieu 2'!G272:G279)</f>
        <v>7</v>
      </c>
      <c r="D134" s="61">
        <f>SUM('Bieu 2'!G272:G279)</f>
        <v>101.49</v>
      </c>
      <c r="E134" s="60">
        <f>COUNTA('Bieu 2'!H272:H279)</f>
        <v>2</v>
      </c>
      <c r="F134" s="61">
        <f>SUM('Bieu 2'!H272:H279)</f>
        <v>8.39</v>
      </c>
      <c r="G134" s="60">
        <f>COUNTA('Bieu 2'!I272:I279)</f>
        <v>7</v>
      </c>
      <c r="H134" s="61">
        <f>SUM('Bieu 2'!I272:I279)</f>
        <v>57.09</v>
      </c>
      <c r="I134" s="112"/>
      <c r="J134" s="112"/>
      <c r="K134" s="112"/>
      <c r="L134">
        <f>C134</f>
        <v>7</v>
      </c>
      <c r="M134" s="16"/>
      <c r="N134" s="16"/>
      <c r="O134" s="16"/>
      <c r="P134" s="16"/>
      <c r="Q134" s="16"/>
      <c r="R134" s="16"/>
      <c r="S134" s="16"/>
      <c r="T134" s="16"/>
      <c r="U134" s="35"/>
      <c r="V134" s="35"/>
      <c r="W134" s="37"/>
      <c r="X134" s="37"/>
      <c r="AC134">
        <f t="shared" si="40"/>
        <v>101.49</v>
      </c>
      <c r="AD134">
        <f t="shared" si="40"/>
        <v>2</v>
      </c>
      <c r="AE134">
        <f t="shared" si="40"/>
        <v>8.39</v>
      </c>
      <c r="AF134">
        <f t="shared" si="40"/>
        <v>7</v>
      </c>
      <c r="AG134">
        <f t="shared" si="40"/>
        <v>57.09</v>
      </c>
      <c r="AJ134">
        <f>C134</f>
        <v>7</v>
      </c>
    </row>
    <row r="135" spans="1:38" ht="15.75">
      <c r="A135" s="18"/>
      <c r="B135" s="55">
        <v>2.2000000000000002</v>
      </c>
      <c r="C135" s="60">
        <f>COUNTA('Bieu 2'!G280:G282)</f>
        <v>2</v>
      </c>
      <c r="D135" s="61">
        <f>SUM('Bieu 2'!G280:G282)</f>
        <v>1.3395000000000001</v>
      </c>
      <c r="E135" s="60">
        <f>COUNTA('Bieu 2'!H280:H282)</f>
        <v>0</v>
      </c>
      <c r="F135" s="61">
        <f>SUM('Bieu 2'!H280:H282)</f>
        <v>0</v>
      </c>
      <c r="G135" s="60">
        <f>COUNTA('Bieu 2'!I280:I282)</f>
        <v>2</v>
      </c>
      <c r="H135" s="61">
        <f>SUM('Bieu 2'!I280:I282)</f>
        <v>1.3395000000000001</v>
      </c>
      <c r="I135" s="112"/>
      <c r="J135" s="112"/>
      <c r="K135" s="112"/>
      <c r="L135">
        <f>C135</f>
        <v>2</v>
      </c>
      <c r="M135" s="16"/>
      <c r="N135" s="16"/>
      <c r="O135" s="16"/>
      <c r="P135" s="16"/>
      <c r="Q135" s="16"/>
      <c r="R135" s="16"/>
      <c r="S135" s="16"/>
      <c r="T135" s="16"/>
      <c r="U135" s="37"/>
      <c r="V135" s="37"/>
      <c r="W135" s="37"/>
      <c r="X135" s="37"/>
      <c r="AC135">
        <f t="shared" si="40"/>
        <v>1.3395000000000001</v>
      </c>
      <c r="AD135">
        <f t="shared" si="40"/>
        <v>0</v>
      </c>
      <c r="AE135">
        <f t="shared" si="40"/>
        <v>0</v>
      </c>
      <c r="AF135">
        <f t="shared" si="40"/>
        <v>2</v>
      </c>
      <c r="AG135">
        <f t="shared" si="40"/>
        <v>1.3395000000000001</v>
      </c>
      <c r="AJ135">
        <f>C135</f>
        <v>2</v>
      </c>
    </row>
    <row r="136" spans="1:38" s="23" customFormat="1" ht="15.75">
      <c r="A136" s="18">
        <v>22</v>
      </c>
      <c r="B136" s="17" t="s">
        <v>50</v>
      </c>
      <c r="C136" s="60">
        <f t="shared" ref="C136:H136" si="41">SUM(C137:C141)</f>
        <v>39</v>
      </c>
      <c r="D136" s="61">
        <f t="shared" si="41"/>
        <v>522.8599999999999</v>
      </c>
      <c r="E136" s="60">
        <f t="shared" si="41"/>
        <v>9</v>
      </c>
      <c r="F136" s="60">
        <f t="shared" si="41"/>
        <v>26.3</v>
      </c>
      <c r="G136" s="60">
        <f t="shared" si="41"/>
        <v>39</v>
      </c>
      <c r="H136" s="61">
        <f t="shared" si="41"/>
        <v>328.72</v>
      </c>
      <c r="I136" s="112"/>
      <c r="J136" s="112">
        <f>C136+C137</f>
        <v>58</v>
      </c>
      <c r="K136" s="112">
        <f>J136-I136</f>
        <v>58</v>
      </c>
      <c r="M136" s="16">
        <v>63</v>
      </c>
      <c r="N136" s="16">
        <v>271.89999999999998</v>
      </c>
      <c r="O136" s="16">
        <v>6</v>
      </c>
      <c r="P136" s="16">
        <v>109</v>
      </c>
      <c r="Q136" s="16">
        <v>22</v>
      </c>
      <c r="R136" s="16">
        <v>60.84</v>
      </c>
      <c r="S136" s="16">
        <v>2</v>
      </c>
      <c r="T136" s="16">
        <v>73.819999999999993</v>
      </c>
      <c r="U136">
        <v>78</v>
      </c>
      <c r="V136">
        <v>558.07000000000005</v>
      </c>
      <c r="W136"/>
      <c r="X136"/>
      <c r="Y136"/>
      <c r="Z136"/>
      <c r="AA136">
        <v>127</v>
      </c>
      <c r="AB136" s="44">
        <f>SUM('[10]Phụ lục (Tổng)'!$E$7:$E$135)</f>
        <v>555.80539999999996</v>
      </c>
      <c r="AC136" s="44"/>
    </row>
    <row r="137" spans="1:38" ht="15.75">
      <c r="A137" s="18"/>
      <c r="B137" s="55" t="s">
        <v>230</v>
      </c>
      <c r="C137" s="60">
        <f>COUNTA('Bieu 1A'!G847:G867)</f>
        <v>19</v>
      </c>
      <c r="D137" s="61">
        <f>SUM('Bieu 1A'!G847:G867)</f>
        <v>274.71999999999997</v>
      </c>
      <c r="E137" s="60">
        <f>COUNTA('Bieu 1A'!H847:H867)</f>
        <v>3</v>
      </c>
      <c r="F137" s="61">
        <f>SUM('Bieu 1A'!H847:H867)</f>
        <v>8.6000000000000014</v>
      </c>
      <c r="G137" s="60">
        <f>COUNTA('Bieu 1A'!I847:I867)</f>
        <v>19</v>
      </c>
      <c r="H137" s="61">
        <f>SUM('Bieu 1A'!I847:I867)</f>
        <v>238.16</v>
      </c>
      <c r="I137" s="112">
        <f>COUNT('Bieu 1A'!G848:G867)</f>
        <v>19</v>
      </c>
      <c r="J137" s="112">
        <f>C137+C138</f>
        <v>19</v>
      </c>
      <c r="K137" s="112">
        <f>J137-I137</f>
        <v>0</v>
      </c>
      <c r="L137">
        <f>C137</f>
        <v>19</v>
      </c>
      <c r="M137" s="16"/>
      <c r="N137" s="16"/>
      <c r="O137" s="16"/>
      <c r="P137" s="16"/>
      <c r="Q137" s="16"/>
      <c r="R137" s="16"/>
      <c r="S137" s="16"/>
      <c r="T137" s="16"/>
      <c r="U137" s="35"/>
      <c r="V137" s="35"/>
      <c r="W137" s="37"/>
      <c r="X137" s="37"/>
      <c r="AC137">
        <f t="shared" ref="AC137:AG141" si="42">D137</f>
        <v>274.71999999999997</v>
      </c>
      <c r="AD137">
        <f t="shared" si="42"/>
        <v>3</v>
      </c>
      <c r="AE137">
        <f t="shared" si="42"/>
        <v>8.6000000000000014</v>
      </c>
      <c r="AF137">
        <f t="shared" si="42"/>
        <v>19</v>
      </c>
      <c r="AG137">
        <f t="shared" si="42"/>
        <v>238.16</v>
      </c>
      <c r="AH137">
        <f>C137</f>
        <v>19</v>
      </c>
    </row>
    <row r="138" spans="1:38" ht="15.75">
      <c r="A138" s="18"/>
      <c r="B138" s="55" t="s">
        <v>231</v>
      </c>
      <c r="C138" s="60">
        <f>COUNTA('Bieu 1A'!G868:G870)</f>
        <v>0</v>
      </c>
      <c r="D138" s="61">
        <f>'Bieu 1A'!G870</f>
        <v>0</v>
      </c>
      <c r="E138" s="60">
        <f>COUNTA('Bieu 1A'!H870)</f>
        <v>0</v>
      </c>
      <c r="F138" s="61">
        <f>'Bieu 1A'!H870</f>
        <v>0</v>
      </c>
      <c r="G138" s="60">
        <f>COUNTA('Bieu 1A'!I868:I870)</f>
        <v>0</v>
      </c>
      <c r="H138" s="60">
        <f>SUM('Bieu 1A'!I868:I870)</f>
        <v>0</v>
      </c>
      <c r="I138" s="112"/>
      <c r="J138" s="112">
        <f>C138+C139</f>
        <v>11</v>
      </c>
      <c r="K138" s="112">
        <f>J138-I138</f>
        <v>11</v>
      </c>
      <c r="L138">
        <f>C138</f>
        <v>0</v>
      </c>
      <c r="M138" s="16"/>
      <c r="N138" s="16"/>
      <c r="O138" s="16"/>
      <c r="P138" s="16"/>
      <c r="Q138" s="16"/>
      <c r="R138" s="16"/>
      <c r="S138" s="16"/>
      <c r="T138" s="16"/>
      <c r="U138" s="35"/>
      <c r="V138" s="35"/>
      <c r="W138" s="37"/>
      <c r="X138" s="37"/>
      <c r="AC138">
        <f t="shared" si="42"/>
        <v>0</v>
      </c>
      <c r="AD138">
        <f t="shared" si="42"/>
        <v>0</v>
      </c>
      <c r="AE138">
        <f t="shared" si="42"/>
        <v>0</v>
      </c>
      <c r="AF138">
        <f t="shared" si="42"/>
        <v>0</v>
      </c>
      <c r="AG138">
        <f t="shared" si="42"/>
        <v>0</v>
      </c>
      <c r="AH138">
        <f>C138</f>
        <v>0</v>
      </c>
    </row>
    <row r="139" spans="1:38" ht="15.75">
      <c r="A139" s="18"/>
      <c r="B139" s="55" t="s">
        <v>229</v>
      </c>
      <c r="C139" s="60">
        <f>COUNTA('Bieu 1B'!G213:G224)</f>
        <v>11</v>
      </c>
      <c r="D139" s="61">
        <f>SUM('Bieu 1B'!G213:G224)</f>
        <v>43.58</v>
      </c>
      <c r="E139" s="60">
        <f>COUNTA('Bieu 1B'!H213:H224)</f>
        <v>4</v>
      </c>
      <c r="F139" s="61">
        <f>SUM('Bieu 1B'!H213:H224)</f>
        <v>17</v>
      </c>
      <c r="G139" s="60">
        <f>COUNTA('Bieu 1B'!I213:I224)</f>
        <v>11</v>
      </c>
      <c r="H139" s="61">
        <f>SUM('Bieu 1B'!I213:I224)</f>
        <v>9.2999999999999989</v>
      </c>
      <c r="I139" s="113"/>
      <c r="J139" s="113"/>
      <c r="K139" s="113"/>
      <c r="L139">
        <f>C139</f>
        <v>11</v>
      </c>
      <c r="M139" s="16"/>
      <c r="N139" s="16"/>
      <c r="O139" s="16"/>
      <c r="P139" s="16"/>
      <c r="Q139" s="16"/>
      <c r="R139" s="16"/>
      <c r="S139" s="16"/>
      <c r="T139" s="16"/>
      <c r="U139" s="35"/>
      <c r="V139" s="35"/>
      <c r="W139" s="37"/>
      <c r="X139" s="37"/>
      <c r="AC139">
        <f t="shared" si="42"/>
        <v>43.58</v>
      </c>
      <c r="AD139">
        <f t="shared" si="42"/>
        <v>4</v>
      </c>
      <c r="AE139">
        <f t="shared" si="42"/>
        <v>17</v>
      </c>
      <c r="AF139">
        <f t="shared" si="42"/>
        <v>11</v>
      </c>
      <c r="AG139">
        <f t="shared" si="42"/>
        <v>9.2999999999999989</v>
      </c>
      <c r="AI139">
        <f>C139</f>
        <v>11</v>
      </c>
      <c r="AL139">
        <f>F139</f>
        <v>17</v>
      </c>
    </row>
    <row r="140" spans="1:38" ht="15.75">
      <c r="A140" s="18"/>
      <c r="B140" s="55">
        <v>2.1</v>
      </c>
      <c r="C140" s="60">
        <f>COUNTA('Bieu 2'!G285:G294)</f>
        <v>8</v>
      </c>
      <c r="D140" s="61">
        <f>SUM('Bieu 2'!G285:G294)</f>
        <v>204.32999999999998</v>
      </c>
      <c r="E140" s="60">
        <f>COUNTA('Bieu 2'!H285:H294)</f>
        <v>2</v>
      </c>
      <c r="F140" s="61">
        <f>SUM('Bieu 2'!H285:H294)</f>
        <v>0.70000000000000007</v>
      </c>
      <c r="G140" s="60">
        <f>COUNTA('Bieu 2'!I285:I294)</f>
        <v>8</v>
      </c>
      <c r="H140" s="60">
        <f>SUM('Bieu 2'!I285:I294)</f>
        <v>81.22</v>
      </c>
      <c r="I140" s="113"/>
      <c r="J140" s="113"/>
      <c r="K140" s="113"/>
      <c r="L140">
        <f>C140</f>
        <v>8</v>
      </c>
      <c r="M140" s="16"/>
      <c r="N140" s="16"/>
      <c r="O140" s="16"/>
      <c r="P140" s="16"/>
      <c r="Q140" s="16"/>
      <c r="R140" s="16"/>
      <c r="S140" s="16"/>
      <c r="T140" s="16"/>
      <c r="U140" s="35"/>
      <c r="V140" s="35"/>
      <c r="W140" s="37"/>
      <c r="X140" s="37"/>
      <c r="AC140">
        <f t="shared" si="42"/>
        <v>204.32999999999998</v>
      </c>
      <c r="AD140">
        <f t="shared" si="42"/>
        <v>2</v>
      </c>
      <c r="AE140">
        <f t="shared" si="42"/>
        <v>0.70000000000000007</v>
      </c>
      <c r="AF140">
        <f t="shared" si="42"/>
        <v>8</v>
      </c>
      <c r="AG140">
        <f t="shared" si="42"/>
        <v>81.22</v>
      </c>
      <c r="AJ140">
        <f>C140</f>
        <v>8</v>
      </c>
    </row>
    <row r="141" spans="1:38" ht="15.75">
      <c r="A141" s="18"/>
      <c r="B141" s="55">
        <v>2.2000000000000002</v>
      </c>
      <c r="C141" s="60">
        <f>COUNTA('Bieu 2'!G295:G296)</f>
        <v>1</v>
      </c>
      <c r="D141" s="61">
        <f>SUM('Bieu 2'!G295:G296)</f>
        <v>0.23</v>
      </c>
      <c r="E141" s="60">
        <f>COUNTA('Bieu 2'!H295:H296)</f>
        <v>0</v>
      </c>
      <c r="F141" s="61">
        <f>SUM('Bieu 2'!H295:H296)</f>
        <v>0</v>
      </c>
      <c r="G141" s="60">
        <f>COUNTA('Bieu 2'!I295:I296)</f>
        <v>1</v>
      </c>
      <c r="H141" s="61">
        <f>SUM('Bieu 2'!I295:I296)</f>
        <v>0.04</v>
      </c>
      <c r="I141" s="113"/>
      <c r="J141" s="113"/>
      <c r="K141" s="113"/>
      <c r="L141">
        <f>C141</f>
        <v>1</v>
      </c>
      <c r="M141" s="16"/>
      <c r="N141" s="16"/>
      <c r="O141" s="16"/>
      <c r="P141" s="16"/>
      <c r="Q141" s="16"/>
      <c r="R141" s="16"/>
      <c r="S141" s="16"/>
      <c r="T141" s="16"/>
      <c r="U141" s="35"/>
      <c r="V141" s="35"/>
      <c r="W141" s="37"/>
      <c r="X141" s="37"/>
      <c r="AC141">
        <f t="shared" si="42"/>
        <v>0.23</v>
      </c>
      <c r="AD141">
        <f t="shared" si="42"/>
        <v>0</v>
      </c>
      <c r="AE141">
        <f t="shared" si="42"/>
        <v>0</v>
      </c>
      <c r="AF141">
        <f t="shared" si="42"/>
        <v>1</v>
      </c>
      <c r="AG141">
        <f t="shared" si="42"/>
        <v>0.04</v>
      </c>
      <c r="AJ141">
        <f>C141</f>
        <v>1</v>
      </c>
    </row>
    <row r="142" spans="1:38" s="23" customFormat="1" ht="15.75">
      <c r="A142" s="18">
        <v>23</v>
      </c>
      <c r="B142" s="17" t="s">
        <v>155</v>
      </c>
      <c r="C142" s="60">
        <f t="shared" ref="C142:H142" si="43">SUM(C143:C147)</f>
        <v>21</v>
      </c>
      <c r="D142" s="61">
        <f t="shared" si="43"/>
        <v>208.47869999999998</v>
      </c>
      <c r="E142" s="60">
        <f t="shared" si="43"/>
        <v>4</v>
      </c>
      <c r="F142" s="60">
        <f t="shared" si="43"/>
        <v>9.48</v>
      </c>
      <c r="G142" s="60">
        <f t="shared" si="43"/>
        <v>21</v>
      </c>
      <c r="H142" s="61">
        <f t="shared" si="43"/>
        <v>128.32599999999999</v>
      </c>
      <c r="I142" s="112"/>
      <c r="J142" s="112">
        <f>C142+C143</f>
        <v>34</v>
      </c>
      <c r="K142" s="112">
        <f>J142-I142</f>
        <v>34</v>
      </c>
      <c r="M142" s="16">
        <v>7</v>
      </c>
      <c r="N142" s="16">
        <v>25.79</v>
      </c>
      <c r="O142" s="16">
        <v>25</v>
      </c>
      <c r="P142" s="16">
        <v>234.23</v>
      </c>
      <c r="Q142" s="16"/>
      <c r="R142" s="16"/>
      <c r="S142" s="16">
        <v>10</v>
      </c>
      <c r="T142" s="16">
        <v>15.37</v>
      </c>
      <c r="U142" s="35">
        <v>59</v>
      </c>
      <c r="V142" s="35">
        <v>309.69</v>
      </c>
      <c r="W142"/>
      <c r="X142"/>
      <c r="Y142"/>
      <c r="Z142"/>
      <c r="AA142">
        <v>64</v>
      </c>
      <c r="AB142">
        <v>396.45</v>
      </c>
      <c r="AC142"/>
    </row>
    <row r="143" spans="1:38" ht="15.75">
      <c r="A143" s="18"/>
      <c r="B143" s="55" t="s">
        <v>230</v>
      </c>
      <c r="C143" s="60">
        <f>COUNTA('Bieu 1A'!G873:G886)</f>
        <v>13</v>
      </c>
      <c r="D143" s="61">
        <f>SUM('Bieu 1A'!G873:G886)</f>
        <v>110.20569999999999</v>
      </c>
      <c r="E143" s="60">
        <f>COUNTA('Bieu 1A'!H873:H886)</f>
        <v>0</v>
      </c>
      <c r="F143" s="61">
        <f>SUM('Bieu 1A'!H873:H886)</f>
        <v>0</v>
      </c>
      <c r="G143" s="60">
        <f>COUNTA('Bieu 1A'!I873:I886)</f>
        <v>13</v>
      </c>
      <c r="H143" s="61">
        <f>SUM('Bieu 1A'!I873:I886)</f>
        <v>30.023</v>
      </c>
      <c r="I143" s="112">
        <f>COUNTA('Bieu 1A'!G874:G889)</f>
        <v>13</v>
      </c>
      <c r="J143" s="112">
        <f>C143+C144</f>
        <v>13</v>
      </c>
      <c r="K143" s="112">
        <f>J143-I143</f>
        <v>0</v>
      </c>
      <c r="L143">
        <f>C143</f>
        <v>13</v>
      </c>
      <c r="M143" s="16"/>
      <c r="N143" s="16"/>
      <c r="O143" s="16"/>
      <c r="P143" s="16"/>
      <c r="Q143" s="16"/>
      <c r="R143" s="16"/>
      <c r="S143" s="16"/>
      <c r="T143" s="16"/>
      <c r="U143" s="35"/>
      <c r="V143" s="35"/>
      <c r="W143" s="37"/>
      <c r="X143" s="37"/>
      <c r="AC143">
        <f t="shared" ref="AC143:AG147" si="44">D143</f>
        <v>110.20569999999999</v>
      </c>
      <c r="AD143">
        <f t="shared" si="44"/>
        <v>0</v>
      </c>
      <c r="AE143">
        <f t="shared" si="44"/>
        <v>0</v>
      </c>
      <c r="AF143">
        <f t="shared" si="44"/>
        <v>13</v>
      </c>
      <c r="AG143">
        <f t="shared" si="44"/>
        <v>30.023</v>
      </c>
      <c r="AH143">
        <f>C143</f>
        <v>13</v>
      </c>
    </row>
    <row r="144" spans="1:38" ht="15.75">
      <c r="A144" s="18"/>
      <c r="B144" s="55" t="s">
        <v>231</v>
      </c>
      <c r="C144" s="60">
        <f>COUNTA('Bieu 1A'!G888:G889)</f>
        <v>0</v>
      </c>
      <c r="D144" s="61">
        <f>SUM('Bieu 1A'!G888:G889)</f>
        <v>0</v>
      </c>
      <c r="E144" s="60">
        <f>COUNTA('Bieu 1A'!H888:H889)</f>
        <v>0</v>
      </c>
      <c r="F144" s="135">
        <f>SUM('Bieu 1A'!H888:H889)</f>
        <v>0</v>
      </c>
      <c r="G144" s="60">
        <f>COUNTA('Bieu 1A'!I888:I889)</f>
        <v>0</v>
      </c>
      <c r="H144" s="61">
        <f>SUM('Bieu 1A'!I888:I889)</f>
        <v>0</v>
      </c>
      <c r="I144" s="112"/>
      <c r="J144" s="112">
        <f>C144+C145</f>
        <v>6</v>
      </c>
      <c r="K144" s="112">
        <f>J144-I144</f>
        <v>6</v>
      </c>
      <c r="L144">
        <f>C144</f>
        <v>0</v>
      </c>
      <c r="M144" s="16"/>
      <c r="N144" s="16"/>
      <c r="O144" s="16"/>
      <c r="P144" s="16"/>
      <c r="Q144" s="16"/>
      <c r="R144" s="16"/>
      <c r="S144" s="16"/>
      <c r="T144" s="16"/>
      <c r="U144" s="35"/>
      <c r="V144" s="35"/>
      <c r="W144" s="37"/>
      <c r="X144" s="37"/>
      <c r="AC144">
        <f t="shared" si="44"/>
        <v>0</v>
      </c>
      <c r="AD144">
        <f t="shared" si="44"/>
        <v>0</v>
      </c>
      <c r="AE144">
        <f t="shared" si="44"/>
        <v>0</v>
      </c>
      <c r="AF144">
        <f t="shared" si="44"/>
        <v>0</v>
      </c>
      <c r="AG144">
        <f t="shared" si="44"/>
        <v>0</v>
      </c>
      <c r="AH144">
        <f>C144</f>
        <v>0</v>
      </c>
    </row>
    <row r="145" spans="1:38" ht="15.75">
      <c r="A145" s="18"/>
      <c r="B145" s="55" t="s">
        <v>229</v>
      </c>
      <c r="C145" s="60">
        <f>COUNTA('Bieu 1B'!G227:G232)</f>
        <v>6</v>
      </c>
      <c r="D145" s="61">
        <f>SUM('Bieu 1B'!G227:G232)</f>
        <v>25.573000000000004</v>
      </c>
      <c r="E145" s="60">
        <f>COUNTA('Bieu 1B'!H227:H232)</f>
        <v>4</v>
      </c>
      <c r="F145" s="61">
        <f>SUM('Bieu 1B'!H227:H232)</f>
        <v>9.48</v>
      </c>
      <c r="G145" s="60">
        <f>COUNTA('Bieu 1B'!I227:I232)</f>
        <v>6</v>
      </c>
      <c r="H145" s="61">
        <f>SUM('Bieu 1B'!I227:I232)</f>
        <v>25.602999999999998</v>
      </c>
      <c r="I145" s="112"/>
      <c r="J145" s="112"/>
      <c r="K145" s="112"/>
      <c r="L145">
        <f>C145</f>
        <v>6</v>
      </c>
      <c r="M145" s="16"/>
      <c r="N145" s="16"/>
      <c r="O145" s="16"/>
      <c r="P145" s="16"/>
      <c r="Q145" s="16"/>
      <c r="R145" s="16"/>
      <c r="S145" s="16"/>
      <c r="T145" s="16"/>
      <c r="U145" s="35"/>
      <c r="V145" s="35"/>
      <c r="W145" s="37"/>
      <c r="X145" s="37"/>
      <c r="AC145">
        <f t="shared" si="44"/>
        <v>25.573000000000004</v>
      </c>
      <c r="AD145">
        <f t="shared" si="44"/>
        <v>4</v>
      </c>
      <c r="AE145">
        <f t="shared" si="44"/>
        <v>9.48</v>
      </c>
      <c r="AF145">
        <f t="shared" si="44"/>
        <v>6</v>
      </c>
      <c r="AG145">
        <f t="shared" si="44"/>
        <v>25.602999999999998</v>
      </c>
      <c r="AI145">
        <f>C145</f>
        <v>6</v>
      </c>
      <c r="AL145">
        <f>F145</f>
        <v>9.48</v>
      </c>
    </row>
    <row r="146" spans="1:38" ht="15.75">
      <c r="A146" s="18"/>
      <c r="B146" s="55">
        <v>2.1</v>
      </c>
      <c r="C146" s="60">
        <f>COUNTA('Bieu 2'!G299:G299)</f>
        <v>1</v>
      </c>
      <c r="D146" s="61">
        <f>SUM('Bieu 2'!G299:G299)</f>
        <v>72.5</v>
      </c>
      <c r="E146" s="60">
        <f>COUNTA('Bieu 2'!H299:H299)</f>
        <v>0</v>
      </c>
      <c r="F146" s="61">
        <f>SUM('Bieu 2'!H299:H299)</f>
        <v>0</v>
      </c>
      <c r="G146" s="60">
        <f>COUNTA('Bieu 2'!I299:I299)</f>
        <v>1</v>
      </c>
      <c r="H146" s="61">
        <f>SUM('Bieu 2'!I299:I299)</f>
        <v>72.5</v>
      </c>
      <c r="I146" s="112"/>
      <c r="J146" s="112"/>
      <c r="K146" s="112"/>
      <c r="L146">
        <f>C146</f>
        <v>1</v>
      </c>
      <c r="M146" s="16"/>
      <c r="N146" s="16"/>
      <c r="O146" s="16"/>
      <c r="P146" s="16"/>
      <c r="Q146" s="16"/>
      <c r="R146" s="16"/>
      <c r="S146" s="16"/>
      <c r="T146" s="16"/>
      <c r="U146" s="35"/>
      <c r="V146" s="35"/>
      <c r="W146" s="37"/>
      <c r="X146" s="37"/>
      <c r="AC146">
        <f t="shared" si="44"/>
        <v>72.5</v>
      </c>
      <c r="AD146">
        <f t="shared" si="44"/>
        <v>0</v>
      </c>
      <c r="AE146">
        <f t="shared" si="44"/>
        <v>0</v>
      </c>
      <c r="AF146">
        <f t="shared" si="44"/>
        <v>1</v>
      </c>
      <c r="AG146">
        <f t="shared" si="44"/>
        <v>72.5</v>
      </c>
      <c r="AJ146">
        <f>C146</f>
        <v>1</v>
      </c>
    </row>
    <row r="147" spans="1:38" ht="15.75">
      <c r="A147" s="18"/>
      <c r="B147" s="55">
        <v>2.2000000000000002</v>
      </c>
      <c r="C147" s="60">
        <f>COUNTA('Bieu 2'!G300:G301)</f>
        <v>1</v>
      </c>
      <c r="D147" s="61">
        <f>SUM('Bieu 2'!G300:G301)</f>
        <v>0.2</v>
      </c>
      <c r="E147" s="60">
        <f>COUNTA('Bieu 2'!H300:H301)</f>
        <v>0</v>
      </c>
      <c r="F147" s="61">
        <f>SUM('Bieu 2'!H300:H301)</f>
        <v>0</v>
      </c>
      <c r="G147" s="60">
        <f>COUNTA('Bieu 2'!I300:I301)</f>
        <v>1</v>
      </c>
      <c r="H147" s="61">
        <f>SUM('Bieu 2'!I300:I301)</f>
        <v>0.2</v>
      </c>
      <c r="I147" s="112"/>
      <c r="J147" s="112"/>
      <c r="K147" s="112"/>
      <c r="L147">
        <f>C147</f>
        <v>1</v>
      </c>
      <c r="M147" s="16"/>
      <c r="N147" s="16"/>
      <c r="O147" s="16"/>
      <c r="P147" s="16"/>
      <c r="Q147" s="16"/>
      <c r="R147" s="16"/>
      <c r="S147" s="16"/>
      <c r="T147" s="16"/>
      <c r="U147" s="36"/>
      <c r="V147" s="37"/>
      <c r="W147" s="37"/>
      <c r="X147" s="37"/>
      <c r="AC147">
        <f t="shared" si="44"/>
        <v>0.2</v>
      </c>
      <c r="AD147">
        <f t="shared" si="44"/>
        <v>0</v>
      </c>
      <c r="AE147">
        <f t="shared" si="44"/>
        <v>0</v>
      </c>
      <c r="AF147">
        <f t="shared" si="44"/>
        <v>1</v>
      </c>
      <c r="AG147">
        <f t="shared" si="44"/>
        <v>0.2</v>
      </c>
      <c r="AJ147">
        <f>C147</f>
        <v>1</v>
      </c>
    </row>
    <row r="148" spans="1:38" s="23" customFormat="1" ht="15.75">
      <c r="A148" s="18">
        <v>24</v>
      </c>
      <c r="B148" s="17" t="s">
        <v>53</v>
      </c>
      <c r="C148" s="60">
        <f t="shared" ref="C148:H148" si="45">SUM(C149:C153)</f>
        <v>31</v>
      </c>
      <c r="D148" s="61">
        <f t="shared" si="45"/>
        <v>398.18357000000003</v>
      </c>
      <c r="E148" s="60">
        <f t="shared" si="45"/>
        <v>0</v>
      </c>
      <c r="F148" s="60">
        <f t="shared" si="45"/>
        <v>0</v>
      </c>
      <c r="G148" s="60">
        <f t="shared" si="45"/>
        <v>31</v>
      </c>
      <c r="H148" s="61">
        <f t="shared" si="45"/>
        <v>162.74080000000001</v>
      </c>
      <c r="I148" s="112"/>
      <c r="J148" s="112">
        <f>C148+C149</f>
        <v>47</v>
      </c>
      <c r="K148" s="112">
        <f>J148-I148</f>
        <v>47</v>
      </c>
      <c r="M148" s="16">
        <v>14</v>
      </c>
      <c r="N148" s="16">
        <v>64.42</v>
      </c>
      <c r="O148" s="16">
        <v>32</v>
      </c>
      <c r="P148" s="16">
        <v>109.55</v>
      </c>
      <c r="Q148" s="16"/>
      <c r="R148" s="16"/>
      <c r="S148" s="16">
        <v>7</v>
      </c>
      <c r="T148" s="16">
        <v>9.8000000000000007</v>
      </c>
      <c r="U148" s="36">
        <v>73</v>
      </c>
      <c r="V148" s="37">
        <v>63.98</v>
      </c>
      <c r="W148"/>
      <c r="X148"/>
      <c r="Y148"/>
      <c r="Z148"/>
      <c r="AA148">
        <v>134</v>
      </c>
      <c r="AB148">
        <f>SUM('[11]TAY HO 2018'!$E$6:$E$142)</f>
        <v>328.45903000000004</v>
      </c>
      <c r="AC148"/>
    </row>
    <row r="149" spans="1:38" ht="15.75">
      <c r="A149" s="18"/>
      <c r="B149" s="55" t="s">
        <v>230</v>
      </c>
      <c r="C149" s="60">
        <f>COUNTA('Bieu 1A'!G893:G909)</f>
        <v>16</v>
      </c>
      <c r="D149" s="61">
        <f>SUM('Bieu 1A'!G893:G909)</f>
        <v>23.950270000000003</v>
      </c>
      <c r="E149" s="60">
        <f>COUNTA('Bieu 1A'!H893:H909)</f>
        <v>0</v>
      </c>
      <c r="F149" s="61">
        <f>SUM('Bieu 1A'!H893:H909)</f>
        <v>0</v>
      </c>
      <c r="G149" s="60">
        <f>COUNTA('Bieu 1A'!I893:I909)</f>
        <v>16</v>
      </c>
      <c r="H149" s="61">
        <f>SUM('Bieu 1A'!I893:I909)</f>
        <v>22.066099999999999</v>
      </c>
      <c r="I149" s="112">
        <f>COUNTA('Bieu 1A'!G893:G909)</f>
        <v>16</v>
      </c>
      <c r="J149" s="112">
        <f>C149+C150</f>
        <v>17</v>
      </c>
      <c r="K149" s="112">
        <f>J149-I149</f>
        <v>1</v>
      </c>
      <c r="L149">
        <f>C149</f>
        <v>16</v>
      </c>
      <c r="M149" s="16"/>
      <c r="N149" s="16"/>
      <c r="O149" s="16"/>
      <c r="P149" s="16"/>
      <c r="Q149" s="16"/>
      <c r="R149" s="16"/>
      <c r="S149" s="16"/>
      <c r="T149" s="16"/>
      <c r="U149" s="35"/>
      <c r="V149" s="35"/>
      <c r="W149" s="37"/>
      <c r="X149" s="37"/>
      <c r="AC149">
        <f t="shared" ref="AC149:AG153" si="46">D149</f>
        <v>23.950270000000003</v>
      </c>
      <c r="AD149">
        <f t="shared" si="46"/>
        <v>0</v>
      </c>
      <c r="AE149">
        <f t="shared" si="46"/>
        <v>0</v>
      </c>
      <c r="AF149">
        <f t="shared" si="46"/>
        <v>16</v>
      </c>
      <c r="AG149">
        <f t="shared" si="46"/>
        <v>22.066099999999999</v>
      </c>
      <c r="AH149">
        <f>C149</f>
        <v>16</v>
      </c>
    </row>
    <row r="150" spans="1:38" ht="15.75">
      <c r="A150" s="18"/>
      <c r="B150" s="55" t="s">
        <v>231</v>
      </c>
      <c r="C150" s="60">
        <f>COUNTA('Bieu 1A'!G910:G911)</f>
        <v>1</v>
      </c>
      <c r="D150" s="61">
        <f>SUM('Bieu 1A'!G910:G911)</f>
        <v>2.12</v>
      </c>
      <c r="E150" s="60"/>
      <c r="F150" s="60"/>
      <c r="G150" s="60">
        <f>COUNTA('Bieu 1A'!I910:I911)</f>
        <v>1</v>
      </c>
      <c r="H150" s="61">
        <f>SUM('Bieu 1A'!I910:I911)</f>
        <v>2.12</v>
      </c>
      <c r="I150" s="112"/>
      <c r="J150" s="112">
        <f>C150+C151</f>
        <v>9</v>
      </c>
      <c r="K150" s="112">
        <f>J150-I150</f>
        <v>9</v>
      </c>
      <c r="L150">
        <f>C150</f>
        <v>1</v>
      </c>
      <c r="M150" s="16"/>
      <c r="N150" s="16"/>
      <c r="O150" s="16"/>
      <c r="P150" s="16"/>
      <c r="Q150" s="16"/>
      <c r="R150" s="16"/>
      <c r="S150" s="16"/>
      <c r="T150" s="16"/>
      <c r="U150" s="35"/>
      <c r="V150" s="35"/>
      <c r="W150" s="37"/>
      <c r="X150" s="37"/>
      <c r="AC150">
        <f t="shared" si="46"/>
        <v>2.12</v>
      </c>
      <c r="AD150">
        <f t="shared" si="46"/>
        <v>0</v>
      </c>
      <c r="AE150">
        <f t="shared" si="46"/>
        <v>0</v>
      </c>
      <c r="AF150">
        <f t="shared" si="46"/>
        <v>1</v>
      </c>
      <c r="AG150">
        <f t="shared" si="46"/>
        <v>2.12</v>
      </c>
      <c r="AH150">
        <f>C150</f>
        <v>1</v>
      </c>
    </row>
    <row r="151" spans="1:38" ht="15.75">
      <c r="A151" s="18"/>
      <c r="B151" s="55" t="s">
        <v>229</v>
      </c>
      <c r="C151" s="60">
        <f>COUNTA('Bieu 1B'!G234:G242)</f>
        <v>8</v>
      </c>
      <c r="D151" s="61">
        <f>SUM('Bieu 1B'!G234:G242)</f>
        <v>5.4</v>
      </c>
      <c r="E151" s="60">
        <f>COUNTA('Bieu 1B'!H234:H242)</f>
        <v>0</v>
      </c>
      <c r="F151" s="60"/>
      <c r="G151" s="60">
        <f>COUNTA('Bieu 1B'!I234:I242)</f>
        <v>8</v>
      </c>
      <c r="H151" s="61">
        <f>SUM('Bieu 1B'!I234:I242)</f>
        <v>5.2</v>
      </c>
      <c r="I151" s="112"/>
      <c r="J151" s="112"/>
      <c r="K151" s="112"/>
      <c r="L151">
        <f>C151</f>
        <v>8</v>
      </c>
      <c r="M151" s="16"/>
      <c r="N151" s="16"/>
      <c r="O151" s="16"/>
      <c r="P151" s="16"/>
      <c r="Q151" s="16"/>
      <c r="R151" s="16"/>
      <c r="S151" s="16"/>
      <c r="T151" s="16"/>
      <c r="U151" s="35"/>
      <c r="V151" s="35"/>
      <c r="W151" s="37"/>
      <c r="X151" s="37"/>
      <c r="AC151">
        <f t="shared" si="46"/>
        <v>5.4</v>
      </c>
      <c r="AD151">
        <f t="shared" si="46"/>
        <v>0</v>
      </c>
      <c r="AE151">
        <f t="shared" si="46"/>
        <v>0</v>
      </c>
      <c r="AF151">
        <f t="shared" si="46"/>
        <v>8</v>
      </c>
      <c r="AG151">
        <f t="shared" si="46"/>
        <v>5.2</v>
      </c>
      <c r="AI151">
        <f>C151</f>
        <v>8</v>
      </c>
      <c r="AL151">
        <f>F151</f>
        <v>0</v>
      </c>
    </row>
    <row r="152" spans="1:38" ht="15.75">
      <c r="A152" s="18"/>
      <c r="B152" s="55">
        <v>2.1</v>
      </c>
      <c r="C152" s="60">
        <f>COUNTA('Bieu 2'!G304:G309)</f>
        <v>6</v>
      </c>
      <c r="D152" s="61">
        <f>SUM('Bieu 2'!G304:G309)</f>
        <v>366.7133</v>
      </c>
      <c r="E152" s="60">
        <f>COUNTA('Bieu 2'!H304:H309)</f>
        <v>0</v>
      </c>
      <c r="F152" s="61">
        <f>SUM('Bieu 2'!H304:H309)</f>
        <v>0</v>
      </c>
      <c r="G152" s="60">
        <f>COUNTA('Bieu 2'!I304:I309)</f>
        <v>6</v>
      </c>
      <c r="H152" s="61">
        <f>SUM('Bieu 2'!I304:I309)</f>
        <v>133.35470000000001</v>
      </c>
      <c r="I152" s="112"/>
      <c r="J152" s="112"/>
      <c r="K152" s="112"/>
      <c r="L152">
        <f>C152</f>
        <v>6</v>
      </c>
      <c r="M152" s="16"/>
      <c r="N152" s="16"/>
      <c r="O152" s="16"/>
      <c r="P152" s="16"/>
      <c r="Q152" s="16"/>
      <c r="R152" s="16"/>
      <c r="S152" s="16"/>
      <c r="T152" s="16"/>
      <c r="U152" s="35"/>
      <c r="V152" s="35"/>
      <c r="W152" s="37"/>
      <c r="X152" s="37"/>
      <c r="AC152">
        <f t="shared" si="46"/>
        <v>366.7133</v>
      </c>
      <c r="AD152">
        <f t="shared" si="46"/>
        <v>0</v>
      </c>
      <c r="AE152">
        <f t="shared" si="46"/>
        <v>0</v>
      </c>
      <c r="AF152">
        <f t="shared" si="46"/>
        <v>6</v>
      </c>
      <c r="AG152">
        <f t="shared" si="46"/>
        <v>133.35470000000001</v>
      </c>
      <c r="AJ152">
        <f>C152</f>
        <v>6</v>
      </c>
    </row>
    <row r="153" spans="1:38" ht="15.75">
      <c r="A153" s="18"/>
      <c r="B153" s="55">
        <v>2.2000000000000002</v>
      </c>
      <c r="C153" s="60">
        <f>COUNTA('Bieu 2'!G310:G311)</f>
        <v>0</v>
      </c>
      <c r="D153" s="61">
        <f>SUM('Bieu 2'!G310:G311)</f>
        <v>0</v>
      </c>
      <c r="E153" s="60"/>
      <c r="F153" s="60"/>
      <c r="G153" s="60">
        <f>COUNTA('Bieu 2'!I310:I311)</f>
        <v>0</v>
      </c>
      <c r="H153" s="61">
        <f>SUM('Bieu 2'!I310:I311)</f>
        <v>0</v>
      </c>
      <c r="I153" s="112"/>
      <c r="J153" s="112"/>
      <c r="K153" s="112"/>
      <c r="L153">
        <f>C153</f>
        <v>0</v>
      </c>
      <c r="M153" s="16"/>
      <c r="N153" s="16"/>
      <c r="O153" s="16"/>
      <c r="P153" s="16"/>
      <c r="Q153" s="16"/>
      <c r="R153" s="16"/>
      <c r="S153" s="16"/>
      <c r="T153" s="16"/>
      <c r="U153" s="36"/>
      <c r="V153" s="36"/>
      <c r="W153" s="37"/>
      <c r="X153" s="37"/>
      <c r="AC153">
        <f t="shared" si="46"/>
        <v>0</v>
      </c>
      <c r="AD153">
        <f t="shared" si="46"/>
        <v>0</v>
      </c>
      <c r="AE153">
        <f t="shared" si="46"/>
        <v>0</v>
      </c>
      <c r="AF153">
        <f t="shared" si="46"/>
        <v>0</v>
      </c>
      <c r="AG153">
        <f t="shared" si="46"/>
        <v>0</v>
      </c>
      <c r="AJ153">
        <f>C153</f>
        <v>0</v>
      </c>
    </row>
    <row r="154" spans="1:38" s="23" customFormat="1" ht="15.75">
      <c r="A154" s="18">
        <v>25</v>
      </c>
      <c r="B154" s="17" t="s">
        <v>58</v>
      </c>
      <c r="C154" s="60">
        <f t="shared" ref="C154:H154" si="47">SUM(C155:C159)</f>
        <v>69</v>
      </c>
      <c r="D154" s="61">
        <f t="shared" si="47"/>
        <v>214.94999999999996</v>
      </c>
      <c r="E154" s="60">
        <f t="shared" si="47"/>
        <v>39</v>
      </c>
      <c r="F154" s="61">
        <f t="shared" si="47"/>
        <v>53.700376000000006</v>
      </c>
      <c r="G154" s="60">
        <f t="shared" si="47"/>
        <v>69</v>
      </c>
      <c r="H154" s="61">
        <f t="shared" si="47"/>
        <v>183.67000000000002</v>
      </c>
      <c r="I154" s="112"/>
      <c r="J154" s="112">
        <f>C154+C155</f>
        <v>97</v>
      </c>
      <c r="K154" s="112">
        <f>J154-I154</f>
        <v>97</v>
      </c>
      <c r="M154" s="16">
        <v>6</v>
      </c>
      <c r="N154" s="16">
        <v>6.12</v>
      </c>
      <c r="O154" s="16">
        <v>35</v>
      </c>
      <c r="P154" s="16">
        <v>258.11</v>
      </c>
      <c r="Q154" s="16">
        <v>6</v>
      </c>
      <c r="R154" s="16">
        <v>6.12</v>
      </c>
      <c r="S154" s="16">
        <v>35</v>
      </c>
      <c r="T154" s="16">
        <v>161.05000000000001</v>
      </c>
      <c r="U154" s="36">
        <v>57</v>
      </c>
      <c r="V154" s="36">
        <v>710.38</v>
      </c>
      <c r="W154"/>
      <c r="X154"/>
      <c r="Y154"/>
      <c r="Z154"/>
      <c r="AA154">
        <v>89</v>
      </c>
      <c r="AB154" s="44">
        <f>SUM('[12]Danh muc 2018 TT'!$E$7:$E$97)</f>
        <v>1232.3999999999996</v>
      </c>
      <c r="AC154" s="44"/>
    </row>
    <row r="155" spans="1:38" ht="15.75">
      <c r="A155" s="18"/>
      <c r="B155" s="55" t="s">
        <v>230</v>
      </c>
      <c r="C155" s="60">
        <f>COUNTA('Bieu 1A'!G914:G944)</f>
        <v>28</v>
      </c>
      <c r="D155" s="61">
        <f>SUM('Bieu 1A'!G914:G944)</f>
        <v>98.779999999999973</v>
      </c>
      <c r="E155" s="60">
        <f>COUNTA('Bieu 1A'!H914:H944)</f>
        <v>24</v>
      </c>
      <c r="F155" s="61">
        <f>SUM('Bieu 1A'!H914:H944)</f>
        <v>36.000376000000003</v>
      </c>
      <c r="G155" s="60">
        <f>COUNTA('Bieu 1A'!I914:I944)</f>
        <v>28</v>
      </c>
      <c r="H155" s="61">
        <f>SUM('Bieu 1A'!I914:I944)</f>
        <v>67.5</v>
      </c>
      <c r="I155" s="112">
        <f>COUNTA('Bieu 1A'!G915:G944)</f>
        <v>28</v>
      </c>
      <c r="J155" s="112">
        <f>C155+C156</f>
        <v>28</v>
      </c>
      <c r="K155" s="112">
        <f>J155-I155</f>
        <v>0</v>
      </c>
      <c r="L155">
        <f>C155</f>
        <v>28</v>
      </c>
      <c r="M155" s="16"/>
      <c r="N155" s="16"/>
      <c r="O155" s="16"/>
      <c r="P155" s="16"/>
      <c r="Q155" s="16"/>
      <c r="R155" s="16"/>
      <c r="S155" s="16"/>
      <c r="T155" s="16"/>
      <c r="U155" s="35"/>
      <c r="V155" s="35"/>
      <c r="W155" s="37"/>
      <c r="X155" s="37"/>
      <c r="AC155">
        <f t="shared" ref="AC155:AG159" si="48">D155</f>
        <v>98.779999999999973</v>
      </c>
      <c r="AD155">
        <f t="shared" si="48"/>
        <v>24</v>
      </c>
      <c r="AE155">
        <f t="shared" si="48"/>
        <v>36.000376000000003</v>
      </c>
      <c r="AF155">
        <f t="shared" si="48"/>
        <v>28</v>
      </c>
      <c r="AG155">
        <f t="shared" si="48"/>
        <v>67.5</v>
      </c>
      <c r="AH155">
        <f>C155</f>
        <v>28</v>
      </c>
    </row>
    <row r="156" spans="1:38" ht="15.75">
      <c r="A156" s="18"/>
      <c r="B156" s="55" t="s">
        <v>231</v>
      </c>
      <c r="C156" s="60">
        <f>COUNTA('Bieu 1A'!G945:G947)</f>
        <v>0</v>
      </c>
      <c r="D156" s="61">
        <f>SUM('Bieu 1A'!G945:G947)</f>
        <v>0</v>
      </c>
      <c r="E156" s="60">
        <f>COUNTA('Bieu 1A'!H945:H947)</f>
        <v>0</v>
      </c>
      <c r="F156" s="61">
        <f>SUM('Bieu 1A'!H945:H947)</f>
        <v>0</v>
      </c>
      <c r="G156" s="60">
        <f>COUNTA('Bieu 1A'!I945:I947)</f>
        <v>0</v>
      </c>
      <c r="H156" s="61">
        <f>SUM('Bieu 1A'!I945:I947)</f>
        <v>0</v>
      </c>
      <c r="I156" s="112"/>
      <c r="J156" s="112">
        <f>C156+C157</f>
        <v>33</v>
      </c>
      <c r="K156" s="112">
        <f>J156-I156</f>
        <v>33</v>
      </c>
      <c r="L156">
        <f>C156</f>
        <v>0</v>
      </c>
      <c r="M156" s="16"/>
      <c r="N156" s="16"/>
      <c r="O156" s="16"/>
      <c r="P156" s="16"/>
      <c r="Q156" s="16"/>
      <c r="R156" s="16"/>
      <c r="S156" s="16"/>
      <c r="T156" s="16"/>
      <c r="U156" s="35"/>
      <c r="V156" s="35"/>
      <c r="W156" s="37"/>
      <c r="X156" s="37"/>
      <c r="AC156">
        <f t="shared" si="48"/>
        <v>0</v>
      </c>
      <c r="AD156">
        <f t="shared" si="48"/>
        <v>0</v>
      </c>
      <c r="AE156">
        <f t="shared" si="48"/>
        <v>0</v>
      </c>
      <c r="AF156">
        <f t="shared" si="48"/>
        <v>0</v>
      </c>
      <c r="AG156">
        <f t="shared" si="48"/>
        <v>0</v>
      </c>
      <c r="AH156">
        <f>C156</f>
        <v>0</v>
      </c>
    </row>
    <row r="157" spans="1:38" ht="15.75">
      <c r="A157" s="18"/>
      <c r="B157" s="55" t="s">
        <v>229</v>
      </c>
      <c r="C157" s="60">
        <f>COUNTA('Bieu 1B'!G244:G277)</f>
        <v>33</v>
      </c>
      <c r="D157" s="61">
        <f>SUM('Bieu 1B'!G244:G277)</f>
        <v>42.190000000000012</v>
      </c>
      <c r="E157" s="60">
        <f>COUNTA('Bieu 1B'!H244:H277)</f>
        <v>12</v>
      </c>
      <c r="F157" s="61">
        <f>SUM('Bieu 1B'!H244:H277)</f>
        <v>16.05</v>
      </c>
      <c r="G157" s="60">
        <f>COUNTA('Bieu 1B'!I244:I277)</f>
        <v>33</v>
      </c>
      <c r="H157" s="61">
        <f>SUM('Bieu 1B'!I244:I277)</f>
        <v>42.190000000000012</v>
      </c>
      <c r="I157" s="112"/>
      <c r="J157" s="112"/>
      <c r="K157" s="112"/>
      <c r="L157">
        <f>C157</f>
        <v>33</v>
      </c>
      <c r="M157" s="16"/>
      <c r="N157" s="16"/>
      <c r="O157" s="16"/>
      <c r="P157" s="16"/>
      <c r="Q157" s="16"/>
      <c r="R157" s="16"/>
      <c r="S157" s="16"/>
      <c r="T157" s="16"/>
      <c r="U157" s="35"/>
      <c r="V157" s="35"/>
      <c r="W157" s="37"/>
      <c r="X157" s="37"/>
      <c r="AC157">
        <f t="shared" si="48"/>
        <v>42.190000000000012</v>
      </c>
      <c r="AD157">
        <f t="shared" si="48"/>
        <v>12</v>
      </c>
      <c r="AE157">
        <f t="shared" si="48"/>
        <v>16.05</v>
      </c>
      <c r="AF157">
        <f t="shared" si="48"/>
        <v>33</v>
      </c>
      <c r="AG157">
        <f t="shared" si="48"/>
        <v>42.190000000000012</v>
      </c>
      <c r="AI157">
        <f>C157</f>
        <v>33</v>
      </c>
      <c r="AL157">
        <f>F157</f>
        <v>16.05</v>
      </c>
    </row>
    <row r="158" spans="1:38" ht="15.75">
      <c r="A158" s="18"/>
      <c r="B158" s="55">
        <v>2.1</v>
      </c>
      <c r="C158" s="60">
        <f>COUNTA('Bieu 2'!G314:G322)</f>
        <v>7</v>
      </c>
      <c r="D158" s="61">
        <f>SUM('Bieu 2'!G314:G322)</f>
        <v>73.53</v>
      </c>
      <c r="E158" s="60">
        <f>COUNTA('Bieu 2'!H314:H322)</f>
        <v>2</v>
      </c>
      <c r="F158" s="61">
        <f>SUM('Bieu 2'!H314:H322)</f>
        <v>1.2</v>
      </c>
      <c r="G158" s="60">
        <f>COUNTA('Bieu 2'!I314:I322)</f>
        <v>7</v>
      </c>
      <c r="H158" s="61">
        <f>SUM('Bieu 2'!I314:I322)</f>
        <v>73.53</v>
      </c>
      <c r="I158" s="112"/>
      <c r="J158" s="112"/>
      <c r="K158" s="112"/>
      <c r="L158">
        <f>C158</f>
        <v>7</v>
      </c>
      <c r="M158" s="16"/>
      <c r="N158" s="16"/>
      <c r="O158" s="16"/>
      <c r="P158" s="16"/>
      <c r="Q158" s="16"/>
      <c r="R158" s="16"/>
      <c r="S158" s="16"/>
      <c r="T158" s="16"/>
      <c r="U158" s="35"/>
      <c r="V158" s="35"/>
      <c r="W158" s="37"/>
      <c r="X158" s="37"/>
      <c r="AC158">
        <f t="shared" si="48"/>
        <v>73.53</v>
      </c>
      <c r="AD158">
        <f t="shared" si="48"/>
        <v>2</v>
      </c>
      <c r="AE158">
        <f t="shared" si="48"/>
        <v>1.2</v>
      </c>
      <c r="AF158">
        <f t="shared" si="48"/>
        <v>7</v>
      </c>
      <c r="AG158">
        <f t="shared" si="48"/>
        <v>73.53</v>
      </c>
      <c r="AJ158">
        <f>C158</f>
        <v>7</v>
      </c>
    </row>
    <row r="159" spans="1:38" ht="15.75">
      <c r="A159" s="18"/>
      <c r="B159" s="55">
        <v>2.2000000000000002</v>
      </c>
      <c r="C159" s="60">
        <f>COUNTA('Bieu 2'!G324:G324)</f>
        <v>1</v>
      </c>
      <c r="D159" s="61">
        <f>SUM('Bieu 2'!G324:G324)</f>
        <v>0.45</v>
      </c>
      <c r="E159" s="60">
        <f>COUNTA('Bieu 2'!H324:H324)</f>
        <v>1</v>
      </c>
      <c r="F159" s="61">
        <f>SUM('Bieu 2'!H324:H324)</f>
        <v>0.45</v>
      </c>
      <c r="G159" s="60">
        <f>COUNTA('Bieu 2'!I324:I324)</f>
        <v>1</v>
      </c>
      <c r="H159" s="61">
        <f>SUM('Bieu 2'!I324:I324)</f>
        <v>0.45</v>
      </c>
      <c r="I159" s="112"/>
      <c r="J159" s="112"/>
      <c r="K159" s="112"/>
      <c r="L159">
        <f>C159</f>
        <v>1</v>
      </c>
      <c r="M159" s="16"/>
      <c r="N159" s="16"/>
      <c r="O159" s="16"/>
      <c r="P159" s="16"/>
      <c r="Q159" s="16"/>
      <c r="R159" s="16"/>
      <c r="S159" s="16"/>
      <c r="T159" s="16"/>
      <c r="U159" s="36"/>
      <c r="V159" s="37"/>
      <c r="W159" s="37"/>
      <c r="X159" s="37"/>
      <c r="AC159">
        <f t="shared" si="48"/>
        <v>0.45</v>
      </c>
      <c r="AD159">
        <f t="shared" si="48"/>
        <v>1</v>
      </c>
      <c r="AE159">
        <f t="shared" si="48"/>
        <v>0.45</v>
      </c>
      <c r="AF159">
        <f t="shared" si="48"/>
        <v>1</v>
      </c>
      <c r="AG159">
        <f t="shared" si="48"/>
        <v>0.45</v>
      </c>
      <c r="AJ159">
        <f>C159</f>
        <v>1</v>
      </c>
    </row>
    <row r="160" spans="1:38" s="23" customFormat="1" ht="15.75">
      <c r="A160" s="18">
        <v>26</v>
      </c>
      <c r="B160" s="18" t="s">
        <v>60</v>
      </c>
      <c r="C160" s="60">
        <f t="shared" ref="C160:H160" si="49">SUM(C161:C165)</f>
        <v>49</v>
      </c>
      <c r="D160" s="61">
        <f t="shared" si="49"/>
        <v>279.75450000000001</v>
      </c>
      <c r="E160" s="60">
        <f t="shared" si="49"/>
        <v>32</v>
      </c>
      <c r="F160" s="61">
        <f t="shared" si="49"/>
        <v>72.28</v>
      </c>
      <c r="G160" s="60">
        <f t="shared" si="49"/>
        <v>47</v>
      </c>
      <c r="H160" s="61">
        <f t="shared" si="49"/>
        <v>255.88449999999997</v>
      </c>
      <c r="I160" s="112"/>
      <c r="J160" s="112">
        <f>C160+C161</f>
        <v>80</v>
      </c>
      <c r="K160" s="112">
        <f>J160-I160</f>
        <v>80</v>
      </c>
      <c r="M160" s="16">
        <v>15</v>
      </c>
      <c r="N160" s="16">
        <v>25.61</v>
      </c>
      <c r="O160" s="16">
        <v>31</v>
      </c>
      <c r="P160" s="16">
        <v>51.99</v>
      </c>
      <c r="Q160" s="16">
        <v>3</v>
      </c>
      <c r="R160" s="16">
        <v>2.59</v>
      </c>
      <c r="S160" s="16">
        <v>4</v>
      </c>
      <c r="T160" s="16">
        <v>10.53</v>
      </c>
      <c r="U160" s="36">
        <v>79</v>
      </c>
      <c r="V160" s="37">
        <v>263.66000000000003</v>
      </c>
      <c r="W160"/>
      <c r="X160"/>
      <c r="Y160"/>
      <c r="Z160"/>
      <c r="AA160">
        <v>89</v>
      </c>
      <c r="AB160">
        <v>326.48</v>
      </c>
      <c r="AC160"/>
    </row>
    <row r="161" spans="1:38" ht="15.75">
      <c r="A161" s="18"/>
      <c r="B161" s="55" t="s">
        <v>230</v>
      </c>
      <c r="C161" s="60">
        <f>COUNTA('Bieu 1A'!G950:G984)</f>
        <v>31</v>
      </c>
      <c r="D161" s="61">
        <f>SUM('Bieu 1A'!G950:G984)</f>
        <v>102.2555</v>
      </c>
      <c r="E161" s="60">
        <f>COUNTA('Bieu 1A'!H950:H984)</f>
        <v>21</v>
      </c>
      <c r="F161" s="61">
        <f>SUM('Bieu 1A'!H950:H984)</f>
        <v>34.61</v>
      </c>
      <c r="G161" s="60">
        <f>COUNTA('Bieu 1A'!I950:I984)</f>
        <v>29</v>
      </c>
      <c r="H161" s="61">
        <f>SUM('Bieu 1A'!I950:I984)</f>
        <v>78.385499999999993</v>
      </c>
      <c r="I161" s="112">
        <f>COUNTA('Bieu 1A'!G951:G984)</f>
        <v>31</v>
      </c>
      <c r="J161" s="112">
        <f>C161+C162</f>
        <v>31</v>
      </c>
      <c r="K161" s="112">
        <f>J161-I161</f>
        <v>0</v>
      </c>
      <c r="L161">
        <f>C161</f>
        <v>31</v>
      </c>
      <c r="M161" s="16"/>
      <c r="N161" s="16"/>
      <c r="O161" s="16"/>
      <c r="P161" s="16"/>
      <c r="Q161" s="16"/>
      <c r="R161" s="16"/>
      <c r="S161" s="16"/>
      <c r="T161" s="16"/>
      <c r="U161" s="35"/>
      <c r="V161" s="35"/>
      <c r="W161" s="37"/>
      <c r="X161" s="37"/>
      <c r="AC161">
        <f t="shared" ref="AC161:AG165" si="50">D161</f>
        <v>102.2555</v>
      </c>
      <c r="AD161">
        <f t="shared" si="50"/>
        <v>21</v>
      </c>
      <c r="AE161">
        <f t="shared" si="50"/>
        <v>34.61</v>
      </c>
      <c r="AF161">
        <f t="shared" si="50"/>
        <v>29</v>
      </c>
      <c r="AG161">
        <f t="shared" si="50"/>
        <v>78.385499999999993</v>
      </c>
      <c r="AH161">
        <f>C161</f>
        <v>31</v>
      </c>
    </row>
    <row r="162" spans="1:38" ht="15.75">
      <c r="A162" s="18"/>
      <c r="B162" s="55" t="s">
        <v>231</v>
      </c>
      <c r="C162" s="60"/>
      <c r="D162" s="61"/>
      <c r="E162" s="60"/>
      <c r="F162" s="61"/>
      <c r="G162" s="60"/>
      <c r="H162" s="61"/>
      <c r="I162" s="112"/>
      <c r="J162" s="112">
        <f>C162+C163</f>
        <v>9</v>
      </c>
      <c r="K162" s="112">
        <f>J162-I162</f>
        <v>9</v>
      </c>
      <c r="L162">
        <f>C162</f>
        <v>0</v>
      </c>
      <c r="M162" s="16"/>
      <c r="N162" s="16"/>
      <c r="O162" s="16"/>
      <c r="P162" s="16"/>
      <c r="Q162" s="16"/>
      <c r="R162" s="16"/>
      <c r="S162" s="16"/>
      <c r="T162" s="16"/>
      <c r="U162" s="35"/>
      <c r="V162" s="35"/>
      <c r="W162" s="37"/>
      <c r="X162" s="37"/>
      <c r="AC162">
        <f t="shared" si="50"/>
        <v>0</v>
      </c>
      <c r="AD162">
        <f t="shared" si="50"/>
        <v>0</v>
      </c>
      <c r="AE162">
        <f t="shared" si="50"/>
        <v>0</v>
      </c>
      <c r="AF162">
        <f t="shared" si="50"/>
        <v>0</v>
      </c>
      <c r="AG162">
        <f t="shared" si="50"/>
        <v>0</v>
      </c>
      <c r="AH162">
        <f>C162</f>
        <v>0</v>
      </c>
    </row>
    <row r="163" spans="1:38" ht="15.75">
      <c r="A163" s="18"/>
      <c r="B163" s="55" t="s">
        <v>229</v>
      </c>
      <c r="C163" s="60">
        <f>COUNTA('Bieu 1B'!G279:G289)</f>
        <v>9</v>
      </c>
      <c r="D163" s="61">
        <f>SUM('Bieu 1B'!G279:G289)</f>
        <v>19.459999999999997</v>
      </c>
      <c r="E163" s="60">
        <f>COUNTA('Bieu 1B'!H279:H289)</f>
        <v>9</v>
      </c>
      <c r="F163" s="61">
        <f>SUM('Bieu 1B'!H279:H289)</f>
        <v>19.459999999999997</v>
      </c>
      <c r="G163" s="60">
        <f>COUNTA('Bieu 1B'!I279:I289)</f>
        <v>9</v>
      </c>
      <c r="H163" s="61">
        <f>SUM('Bieu 1B'!I279:I289)</f>
        <v>19.459999999999997</v>
      </c>
      <c r="I163" s="112"/>
      <c r="J163" s="112"/>
      <c r="K163" s="112"/>
      <c r="L163">
        <f>C163</f>
        <v>9</v>
      </c>
      <c r="M163" s="16"/>
      <c r="N163" s="16"/>
      <c r="O163" s="16"/>
      <c r="P163" s="16"/>
      <c r="Q163" s="16"/>
      <c r="R163" s="16"/>
      <c r="S163" s="16"/>
      <c r="T163" s="16"/>
      <c r="U163" s="35"/>
      <c r="V163" s="35"/>
      <c r="W163" s="37"/>
      <c r="X163" s="37"/>
      <c r="AC163">
        <f t="shared" si="50"/>
        <v>19.459999999999997</v>
      </c>
      <c r="AD163">
        <f t="shared" si="50"/>
        <v>9</v>
      </c>
      <c r="AE163">
        <f t="shared" si="50"/>
        <v>19.459999999999997</v>
      </c>
      <c r="AF163">
        <f t="shared" si="50"/>
        <v>9</v>
      </c>
      <c r="AG163">
        <f t="shared" si="50"/>
        <v>19.459999999999997</v>
      </c>
      <c r="AI163">
        <f>C163</f>
        <v>9</v>
      </c>
      <c r="AL163">
        <f>F163</f>
        <v>19.459999999999997</v>
      </c>
    </row>
    <row r="164" spans="1:38" ht="15.75">
      <c r="A164" s="18"/>
      <c r="B164" s="55">
        <v>2.1</v>
      </c>
      <c r="C164" s="60">
        <f>COUNTA('Bieu 2'!G326:G337)</f>
        <v>9</v>
      </c>
      <c r="D164" s="61">
        <f>SUM('Bieu 2'!G326:G337)</f>
        <v>158.03899999999999</v>
      </c>
      <c r="E164" s="60">
        <f>COUNTA('Bieu 2'!H326:H337)</f>
        <v>2</v>
      </c>
      <c r="F164" s="61">
        <f>SUM('Bieu 2'!H326:H337)</f>
        <v>18.21</v>
      </c>
      <c r="G164" s="60">
        <f>COUNTA('Bieu 2'!I326:I337)</f>
        <v>9</v>
      </c>
      <c r="H164" s="61">
        <f>SUM('Bieu 2'!I326:I337)</f>
        <v>158.03899999999999</v>
      </c>
      <c r="I164" s="112"/>
      <c r="J164" s="112"/>
      <c r="K164" s="112"/>
      <c r="L164">
        <f>C164</f>
        <v>9</v>
      </c>
      <c r="M164" s="16"/>
      <c r="N164" s="16"/>
      <c r="O164" s="16"/>
      <c r="P164" s="16"/>
      <c r="Q164" s="16"/>
      <c r="R164" s="16"/>
      <c r="S164" s="16"/>
      <c r="T164" s="16"/>
      <c r="U164" s="35"/>
      <c r="V164" s="35"/>
      <c r="W164" s="37"/>
      <c r="X164" s="37"/>
      <c r="AC164">
        <f t="shared" si="50"/>
        <v>158.03899999999999</v>
      </c>
      <c r="AD164">
        <f t="shared" si="50"/>
        <v>2</v>
      </c>
      <c r="AE164">
        <f t="shared" si="50"/>
        <v>18.21</v>
      </c>
      <c r="AF164">
        <f t="shared" si="50"/>
        <v>9</v>
      </c>
      <c r="AG164">
        <f t="shared" si="50"/>
        <v>158.03899999999999</v>
      </c>
      <c r="AJ164">
        <f>C164</f>
        <v>9</v>
      </c>
    </row>
    <row r="165" spans="1:38" ht="15.75">
      <c r="A165" s="18"/>
      <c r="B165" s="55">
        <v>2.2000000000000002</v>
      </c>
      <c r="C165" s="60"/>
      <c r="D165" s="61"/>
      <c r="E165" s="60"/>
      <c r="F165" s="61"/>
      <c r="G165" s="60"/>
      <c r="H165" s="61"/>
      <c r="I165" s="112"/>
      <c r="J165" s="112"/>
      <c r="K165" s="112"/>
      <c r="L165">
        <f>C165</f>
        <v>0</v>
      </c>
      <c r="M165" s="16"/>
      <c r="N165" s="16"/>
      <c r="O165" s="16"/>
      <c r="P165" s="16"/>
      <c r="Q165" s="16"/>
      <c r="R165" s="16"/>
      <c r="S165" s="16"/>
      <c r="T165" s="16"/>
      <c r="U165" s="35"/>
      <c r="V165" s="35"/>
      <c r="W165" s="37"/>
      <c r="X165" s="37"/>
      <c r="AC165">
        <f t="shared" si="50"/>
        <v>0</v>
      </c>
      <c r="AD165">
        <f t="shared" si="50"/>
        <v>0</v>
      </c>
      <c r="AE165">
        <f t="shared" si="50"/>
        <v>0</v>
      </c>
      <c r="AF165">
        <f t="shared" si="50"/>
        <v>0</v>
      </c>
      <c r="AG165">
        <f t="shared" si="50"/>
        <v>0</v>
      </c>
      <c r="AJ165">
        <f>C165</f>
        <v>0</v>
      </c>
    </row>
    <row r="166" spans="1:38" s="23" customFormat="1" ht="15.75">
      <c r="A166" s="18">
        <v>27</v>
      </c>
      <c r="B166" s="17" t="s">
        <v>147</v>
      </c>
      <c r="C166" s="60">
        <f t="shared" ref="C166:H166" si="51">SUM(C167:C171)</f>
        <v>73</v>
      </c>
      <c r="D166" s="61">
        <f t="shared" si="51"/>
        <v>216.8297</v>
      </c>
      <c r="E166" s="60">
        <f t="shared" si="51"/>
        <v>29</v>
      </c>
      <c r="F166" s="61">
        <f t="shared" si="51"/>
        <v>27.229999999999997</v>
      </c>
      <c r="G166" s="60">
        <f t="shared" si="51"/>
        <v>72</v>
      </c>
      <c r="H166" s="61">
        <f t="shared" si="51"/>
        <v>168.43150000000003</v>
      </c>
      <c r="I166" s="112"/>
      <c r="J166" s="112">
        <f>C166+C167</f>
        <v>124</v>
      </c>
      <c r="K166" s="112">
        <f>J166-I166</f>
        <v>124</v>
      </c>
      <c r="M166" s="16">
        <v>10</v>
      </c>
      <c r="N166" s="16">
        <v>14.52</v>
      </c>
      <c r="O166" s="16">
        <v>49</v>
      </c>
      <c r="P166" s="16">
        <v>449.93</v>
      </c>
      <c r="Q166" s="16">
        <v>2</v>
      </c>
      <c r="R166" s="16">
        <v>0.13</v>
      </c>
      <c r="S166" s="16">
        <v>9</v>
      </c>
      <c r="T166" s="16">
        <v>38.020000000000003</v>
      </c>
      <c r="U166" s="35">
        <v>78</v>
      </c>
      <c r="V166" s="35">
        <v>558.07000000000005</v>
      </c>
      <c r="W166"/>
      <c r="X166"/>
      <c r="Y166"/>
      <c r="Z166"/>
      <c r="AA166">
        <v>99</v>
      </c>
      <c r="AB166" s="45" t="e">
        <f>#REF!+#REF!+#REF!</f>
        <v>#REF!</v>
      </c>
      <c r="AC166" s="45"/>
    </row>
    <row r="167" spans="1:38" ht="15.75">
      <c r="A167" s="18"/>
      <c r="B167" s="55" t="s">
        <v>230</v>
      </c>
      <c r="C167" s="60">
        <f>COUNTA('Bieu 1A'!G987:G1041)</f>
        <v>51</v>
      </c>
      <c r="D167" s="61">
        <f>SUM('Bieu 1A'!G987:G1041)</f>
        <v>181.6148</v>
      </c>
      <c r="E167" s="60">
        <f>COUNTA('Bieu 1A'!H987:H1041)</f>
        <v>21</v>
      </c>
      <c r="F167" s="61">
        <f>SUM('Bieu 1A'!H987:H1041)</f>
        <v>19.29</v>
      </c>
      <c r="G167" s="60">
        <f>COUNTA('Bieu 1A'!I987:I1041)</f>
        <v>51</v>
      </c>
      <c r="H167" s="61">
        <f>SUM('Bieu 1A'!I987:I1041)</f>
        <v>133.68660000000003</v>
      </c>
      <c r="I167" s="112">
        <f>COUNTA('Bieu 1A'!G988:G1041)</f>
        <v>51</v>
      </c>
      <c r="J167" s="112">
        <f>C167+C168</f>
        <v>53</v>
      </c>
      <c r="K167" s="112">
        <f>J167-I167</f>
        <v>2</v>
      </c>
      <c r="L167">
        <f>C167</f>
        <v>51</v>
      </c>
      <c r="M167" s="16"/>
      <c r="N167" s="16"/>
      <c r="O167" s="16"/>
      <c r="P167" s="16"/>
      <c r="Q167" s="16"/>
      <c r="R167" s="16"/>
      <c r="S167" s="16"/>
      <c r="T167" s="16"/>
      <c r="U167" s="35"/>
      <c r="V167" s="35"/>
      <c r="W167" s="37"/>
      <c r="X167" s="37"/>
      <c r="AC167">
        <f t="shared" ref="AC167:AG171" si="52">D167</f>
        <v>181.6148</v>
      </c>
      <c r="AD167">
        <f t="shared" si="52"/>
        <v>21</v>
      </c>
      <c r="AE167">
        <f t="shared" si="52"/>
        <v>19.29</v>
      </c>
      <c r="AF167">
        <f t="shared" si="52"/>
        <v>51</v>
      </c>
      <c r="AG167">
        <f t="shared" si="52"/>
        <v>133.68660000000003</v>
      </c>
      <c r="AH167">
        <f>C167</f>
        <v>51</v>
      </c>
    </row>
    <row r="168" spans="1:38" ht="15.75">
      <c r="A168" s="18"/>
      <c r="B168" s="55" t="s">
        <v>231</v>
      </c>
      <c r="C168" s="60">
        <f>COUNTA('Bieu 1A'!G1042:G1044)</f>
        <v>2</v>
      </c>
      <c r="D168" s="61">
        <f>SUM('Bieu 1A'!G1042:G1044)</f>
        <v>0.7</v>
      </c>
      <c r="E168" s="60">
        <f>COUNTA('Bieu 1A'!H1042:H1044)</f>
        <v>0</v>
      </c>
      <c r="F168" s="136">
        <f>SUM('Bieu 1A'!H1042:H1044)</f>
        <v>0</v>
      </c>
      <c r="G168" s="60">
        <f>COUNTA('Bieu 1A'!I1042:I1044)</f>
        <v>2</v>
      </c>
      <c r="H168" s="61">
        <f>SUM('Bieu 1A'!I1042:I1044)</f>
        <v>0.7</v>
      </c>
      <c r="I168" s="113"/>
      <c r="J168" s="112">
        <f>C168+C169</f>
        <v>7</v>
      </c>
      <c r="K168" s="112">
        <f>J168-I168</f>
        <v>7</v>
      </c>
      <c r="L168">
        <f>C168</f>
        <v>2</v>
      </c>
      <c r="M168" s="16"/>
      <c r="N168" s="16"/>
      <c r="O168" s="16"/>
      <c r="P168" s="16"/>
      <c r="Q168" s="16"/>
      <c r="R168" s="16"/>
      <c r="S168" s="16"/>
      <c r="T168" s="16"/>
      <c r="U168" s="35"/>
      <c r="V168" s="35"/>
      <c r="W168" s="37"/>
      <c r="X168" s="37"/>
      <c r="AC168">
        <f t="shared" si="52"/>
        <v>0.7</v>
      </c>
      <c r="AD168">
        <f t="shared" si="52"/>
        <v>0</v>
      </c>
      <c r="AE168">
        <f t="shared" si="52"/>
        <v>0</v>
      </c>
      <c r="AF168">
        <f t="shared" si="52"/>
        <v>2</v>
      </c>
      <c r="AG168">
        <f t="shared" si="52"/>
        <v>0.7</v>
      </c>
      <c r="AH168">
        <f>C168</f>
        <v>2</v>
      </c>
    </row>
    <row r="169" spans="1:38" ht="15.75">
      <c r="A169" s="18"/>
      <c r="B169" s="55" t="s">
        <v>229</v>
      </c>
      <c r="C169" s="60">
        <f>COUNTA('Bieu 1B'!G291:G296)</f>
        <v>5</v>
      </c>
      <c r="D169" s="61">
        <f>SUM('Bieu 1B'!G291:G296)</f>
        <v>4.59</v>
      </c>
      <c r="E169" s="60">
        <f>COUNTA('Bieu 1B'!H291:H296)</f>
        <v>3</v>
      </c>
      <c r="F169" s="61">
        <f>SUM('Bieu 1B'!H291:H296)</f>
        <v>3.04</v>
      </c>
      <c r="G169" s="60">
        <f>COUNTA('Bieu 1B'!I291:I296)</f>
        <v>5</v>
      </c>
      <c r="H169" s="61">
        <f>SUM('Bieu 1B'!I291:I296)</f>
        <v>4.59</v>
      </c>
      <c r="I169" s="113"/>
      <c r="J169" s="113"/>
      <c r="K169" s="113"/>
      <c r="L169">
        <f>C169</f>
        <v>5</v>
      </c>
      <c r="M169" s="16"/>
      <c r="N169" s="16"/>
      <c r="O169" s="16"/>
      <c r="P169" s="16"/>
      <c r="Q169" s="16"/>
      <c r="R169" s="16"/>
      <c r="S169" s="16"/>
      <c r="T169" s="16"/>
      <c r="U169" s="35"/>
      <c r="V169" s="35"/>
      <c r="W169" s="37"/>
      <c r="X169" s="37"/>
      <c r="AC169">
        <f t="shared" si="52"/>
        <v>4.59</v>
      </c>
      <c r="AD169">
        <f t="shared" si="52"/>
        <v>3</v>
      </c>
      <c r="AE169">
        <f t="shared" si="52"/>
        <v>3.04</v>
      </c>
      <c r="AF169">
        <f t="shared" si="52"/>
        <v>5</v>
      </c>
      <c r="AG169">
        <f t="shared" si="52"/>
        <v>4.59</v>
      </c>
      <c r="AI169">
        <f>C169</f>
        <v>5</v>
      </c>
      <c r="AL169">
        <f>F169</f>
        <v>3.04</v>
      </c>
    </row>
    <row r="170" spans="1:38" ht="15.75">
      <c r="A170" s="18"/>
      <c r="B170" s="55">
        <v>2.1</v>
      </c>
      <c r="C170" s="60">
        <f>COUNTA('Bieu 2'!G340:G353)</f>
        <v>12</v>
      </c>
      <c r="D170" s="61">
        <f>SUM('Bieu 2'!G340:G353)</f>
        <v>27.287000000000003</v>
      </c>
      <c r="E170" s="60">
        <f>COUNTA('Bieu 2'!H340:H353)</f>
        <v>5</v>
      </c>
      <c r="F170" s="61">
        <f>SUM('Bieu 2'!H340:H353)</f>
        <v>4.8999999999999995</v>
      </c>
      <c r="G170" s="60">
        <f>COUNTA('Bieu 2'!I340:I353)</f>
        <v>11</v>
      </c>
      <c r="H170" s="61">
        <f>SUM('Bieu 2'!I340:I353)</f>
        <v>26.817000000000004</v>
      </c>
      <c r="I170" s="113"/>
      <c r="J170" s="113"/>
      <c r="K170" s="113"/>
      <c r="L170">
        <f>C170</f>
        <v>12</v>
      </c>
      <c r="M170" s="16"/>
      <c r="N170" s="16"/>
      <c r="O170" s="16"/>
      <c r="P170" s="16"/>
      <c r="Q170" s="16"/>
      <c r="R170" s="16"/>
      <c r="S170" s="16"/>
      <c r="T170" s="16"/>
      <c r="U170" s="35"/>
      <c r="V170" s="35"/>
      <c r="W170" s="37"/>
      <c r="X170" s="37"/>
      <c r="AC170">
        <f t="shared" si="52"/>
        <v>27.287000000000003</v>
      </c>
      <c r="AD170">
        <f t="shared" si="52"/>
        <v>5</v>
      </c>
      <c r="AE170">
        <f t="shared" si="52"/>
        <v>4.8999999999999995</v>
      </c>
      <c r="AF170">
        <f t="shared" si="52"/>
        <v>11</v>
      </c>
      <c r="AG170">
        <f t="shared" si="52"/>
        <v>26.817000000000004</v>
      </c>
      <c r="AJ170">
        <f>C170</f>
        <v>12</v>
      </c>
    </row>
    <row r="171" spans="1:38" ht="15.75">
      <c r="A171" s="18"/>
      <c r="B171" s="55">
        <v>2.2000000000000002</v>
      </c>
      <c r="C171" s="60">
        <f>COUNTA('Bieu 2'!G354:G357)</f>
        <v>3</v>
      </c>
      <c r="D171" s="61">
        <f>SUM('Bieu 2'!G354:G357)</f>
        <v>2.6379000000000001</v>
      </c>
      <c r="E171" s="60">
        <f>COUNTA('Bieu 2'!H354:H357)</f>
        <v>0</v>
      </c>
      <c r="F171" s="61">
        <f>SUM('Bieu 2'!H354:H357)</f>
        <v>0</v>
      </c>
      <c r="G171" s="60">
        <f>COUNTA('Bieu 2'!I354:I357)</f>
        <v>3</v>
      </c>
      <c r="H171" s="61">
        <f>SUM('Bieu 2'!I354:I357)</f>
        <v>2.6379000000000001</v>
      </c>
      <c r="I171" s="112"/>
      <c r="J171" s="112"/>
      <c r="K171" s="112"/>
      <c r="L171">
        <f>C171</f>
        <v>3</v>
      </c>
      <c r="M171" s="16"/>
      <c r="N171" s="16"/>
      <c r="O171" s="16"/>
      <c r="P171" s="16"/>
      <c r="Q171" s="16"/>
      <c r="R171" s="16"/>
      <c r="S171" s="16"/>
      <c r="T171" s="16"/>
      <c r="U171" s="35"/>
      <c r="V171" s="35"/>
      <c r="W171" s="37"/>
      <c r="X171" s="37"/>
      <c r="AC171">
        <f t="shared" si="52"/>
        <v>2.6379000000000001</v>
      </c>
      <c r="AD171">
        <f t="shared" si="52"/>
        <v>0</v>
      </c>
      <c r="AE171">
        <f t="shared" si="52"/>
        <v>0</v>
      </c>
      <c r="AF171">
        <f t="shared" si="52"/>
        <v>3</v>
      </c>
      <c r="AG171">
        <f t="shared" si="52"/>
        <v>2.6379000000000001</v>
      </c>
      <c r="AJ171">
        <f>C171</f>
        <v>3</v>
      </c>
    </row>
    <row r="172" spans="1:38" s="23" customFormat="1" ht="15.75">
      <c r="A172" s="18">
        <v>28</v>
      </c>
      <c r="B172" s="17" t="s">
        <v>146</v>
      </c>
      <c r="C172" s="60">
        <f t="shared" ref="C172:H172" si="53">SUM(C173:C177)</f>
        <v>17</v>
      </c>
      <c r="D172" s="61">
        <f t="shared" si="53"/>
        <v>29.048000000000002</v>
      </c>
      <c r="E172" s="60">
        <f t="shared" si="53"/>
        <v>0</v>
      </c>
      <c r="F172" s="60">
        <f t="shared" si="53"/>
        <v>0</v>
      </c>
      <c r="G172" s="60">
        <f t="shared" si="53"/>
        <v>17</v>
      </c>
      <c r="H172" s="61">
        <f t="shared" si="53"/>
        <v>27.898000000000003</v>
      </c>
      <c r="I172" s="112"/>
      <c r="J172" s="112">
        <f>C172+C173</f>
        <v>28</v>
      </c>
      <c r="K172" s="112">
        <f>J172-I172</f>
        <v>28</v>
      </c>
      <c r="M172" s="16">
        <v>39</v>
      </c>
      <c r="N172" s="16">
        <v>60.94</v>
      </c>
      <c r="O172" s="16">
        <v>4</v>
      </c>
      <c r="P172" s="16">
        <v>3.99</v>
      </c>
      <c r="Q172" s="16">
        <v>9</v>
      </c>
      <c r="R172" s="16">
        <v>14.01</v>
      </c>
      <c r="S172" s="16"/>
      <c r="T172" s="16"/>
      <c r="U172" s="35">
        <v>57</v>
      </c>
      <c r="V172" s="35">
        <v>66.7</v>
      </c>
      <c r="W172"/>
      <c r="X172"/>
      <c r="Y172"/>
      <c r="Z172"/>
      <c r="AA172">
        <v>51</v>
      </c>
      <c r="AB172">
        <v>49.79</v>
      </c>
      <c r="AC172"/>
    </row>
    <row r="173" spans="1:38" ht="15.75">
      <c r="A173" s="18"/>
      <c r="B173" s="55" t="s">
        <v>230</v>
      </c>
      <c r="C173" s="60">
        <f>COUNTA('Bieu 1A'!G1047:G1060)</f>
        <v>11</v>
      </c>
      <c r="D173" s="61">
        <f>SUM('Bieu 1A'!G1047:G1060)</f>
        <v>8.2580000000000009</v>
      </c>
      <c r="E173" s="60">
        <f>COUNTA('Bieu 1A'!H1047:H1060)</f>
        <v>0</v>
      </c>
      <c r="F173" s="61">
        <f>SUM('Bieu 1A'!H1047:H1060)</f>
        <v>0</v>
      </c>
      <c r="G173" s="60">
        <f>COUNTA('Bieu 1A'!I1047:I1060)</f>
        <v>11</v>
      </c>
      <c r="H173" s="61">
        <f>SUM('Bieu 1A'!I1047:I1060)</f>
        <v>7.1080000000000005</v>
      </c>
      <c r="I173" s="112">
        <f>COUNTA('Bieu 1A'!G1048:G1060)</f>
        <v>11</v>
      </c>
      <c r="J173" s="112">
        <f>C173+C174</f>
        <v>11</v>
      </c>
      <c r="K173" s="112">
        <f>J173-I173</f>
        <v>0</v>
      </c>
      <c r="L173">
        <f>C173</f>
        <v>11</v>
      </c>
      <c r="M173" s="16"/>
      <c r="N173" s="16"/>
      <c r="O173" s="16"/>
      <c r="P173" s="16"/>
      <c r="Q173" s="16"/>
      <c r="R173" s="16"/>
      <c r="S173" s="16"/>
      <c r="T173" s="16"/>
      <c r="U173" s="35"/>
      <c r="V173" s="35"/>
      <c r="W173" s="37"/>
      <c r="X173" s="37"/>
      <c r="AC173">
        <f t="shared" ref="AC173:AG177" si="54">D173</f>
        <v>8.2580000000000009</v>
      </c>
      <c r="AD173">
        <f t="shared" si="54"/>
        <v>0</v>
      </c>
      <c r="AE173">
        <f t="shared" si="54"/>
        <v>0</v>
      </c>
      <c r="AF173">
        <f t="shared" si="54"/>
        <v>11</v>
      </c>
      <c r="AG173">
        <f t="shared" si="54"/>
        <v>7.1080000000000005</v>
      </c>
      <c r="AH173">
        <f>C173</f>
        <v>11</v>
      </c>
    </row>
    <row r="174" spans="1:38" ht="15.75">
      <c r="A174" s="18"/>
      <c r="B174" s="55" t="s">
        <v>231</v>
      </c>
      <c r="C174" s="60"/>
      <c r="D174" s="61"/>
      <c r="E174" s="60"/>
      <c r="F174" s="60"/>
      <c r="G174" s="60"/>
      <c r="H174" s="61"/>
      <c r="I174" s="112"/>
      <c r="J174" s="112">
        <f>C174+C175</f>
        <v>0</v>
      </c>
      <c r="K174" s="112">
        <f>J174-I174</f>
        <v>0</v>
      </c>
      <c r="L174">
        <f>C174</f>
        <v>0</v>
      </c>
      <c r="M174" s="16"/>
      <c r="N174" s="16"/>
      <c r="O174" s="16"/>
      <c r="P174" s="16"/>
      <c r="Q174" s="16"/>
      <c r="R174" s="16"/>
      <c r="S174" s="16"/>
      <c r="T174" s="16"/>
      <c r="U174" s="35"/>
      <c r="V174" s="35"/>
      <c r="W174" s="37"/>
      <c r="X174" s="37"/>
      <c r="AC174">
        <f t="shared" si="54"/>
        <v>0</v>
      </c>
      <c r="AD174">
        <f t="shared" si="54"/>
        <v>0</v>
      </c>
      <c r="AE174">
        <f t="shared" si="54"/>
        <v>0</v>
      </c>
      <c r="AF174">
        <f t="shared" si="54"/>
        <v>0</v>
      </c>
      <c r="AG174">
        <f t="shared" si="54"/>
        <v>0</v>
      </c>
      <c r="AH174">
        <f>C174</f>
        <v>0</v>
      </c>
    </row>
    <row r="175" spans="1:38" ht="15.75">
      <c r="A175" s="18"/>
      <c r="B175" s="55" t="s">
        <v>229</v>
      </c>
      <c r="C175" s="60"/>
      <c r="D175" s="61"/>
      <c r="E175" s="60"/>
      <c r="F175" s="60"/>
      <c r="G175" s="60"/>
      <c r="H175" s="61"/>
      <c r="I175" s="112"/>
      <c r="J175" s="112"/>
      <c r="K175" s="112"/>
      <c r="L175">
        <f>C175</f>
        <v>0</v>
      </c>
      <c r="M175" s="16"/>
      <c r="N175" s="16"/>
      <c r="O175" s="16"/>
      <c r="P175" s="16"/>
      <c r="Q175" s="16"/>
      <c r="R175" s="16"/>
      <c r="S175" s="16"/>
      <c r="T175" s="16"/>
      <c r="U175" s="35"/>
      <c r="V175" s="35"/>
      <c r="W175" s="37"/>
      <c r="X175" s="37"/>
      <c r="AC175">
        <f t="shared" si="54"/>
        <v>0</v>
      </c>
      <c r="AD175">
        <f t="shared" si="54"/>
        <v>0</v>
      </c>
      <c r="AE175">
        <f t="shared" si="54"/>
        <v>0</v>
      </c>
      <c r="AF175">
        <f t="shared" si="54"/>
        <v>0</v>
      </c>
      <c r="AG175">
        <f t="shared" si="54"/>
        <v>0</v>
      </c>
      <c r="AI175">
        <f>C175</f>
        <v>0</v>
      </c>
      <c r="AL175">
        <f>F175</f>
        <v>0</v>
      </c>
    </row>
    <row r="176" spans="1:38" ht="15.75">
      <c r="A176" s="18"/>
      <c r="B176" s="55">
        <v>2.1</v>
      </c>
      <c r="C176" s="60">
        <f>COUNTA('Bieu 2'!G360:G366)</f>
        <v>6</v>
      </c>
      <c r="D176" s="61">
        <f>SUM('Bieu 2'!G360:G366)</f>
        <v>20.790000000000003</v>
      </c>
      <c r="E176" s="60">
        <f>COUNTA('Bieu 2'!H360:H366)</f>
        <v>0</v>
      </c>
      <c r="F176" s="61">
        <f>SUM('Bieu 2'!H360:H366)</f>
        <v>0</v>
      </c>
      <c r="G176" s="60">
        <f>COUNTA('Bieu 2'!I360:I366)</f>
        <v>6</v>
      </c>
      <c r="H176" s="61">
        <f>SUM('Bieu 2'!I360:I366)</f>
        <v>20.790000000000003</v>
      </c>
      <c r="I176" s="112"/>
      <c r="J176" s="112"/>
      <c r="K176" s="112"/>
      <c r="L176">
        <f>C176</f>
        <v>6</v>
      </c>
      <c r="M176" s="16"/>
      <c r="N176" s="16"/>
      <c r="O176" s="16"/>
      <c r="P176" s="16"/>
      <c r="Q176" s="16"/>
      <c r="R176" s="16"/>
      <c r="S176" s="16"/>
      <c r="T176" s="16"/>
      <c r="U176" s="35"/>
      <c r="V176" s="35"/>
      <c r="W176" s="37"/>
      <c r="X176" s="37"/>
      <c r="AC176">
        <f t="shared" si="54"/>
        <v>20.790000000000003</v>
      </c>
      <c r="AD176">
        <f t="shared" si="54"/>
        <v>0</v>
      </c>
      <c r="AE176">
        <f t="shared" si="54"/>
        <v>0</v>
      </c>
      <c r="AF176">
        <f t="shared" si="54"/>
        <v>6</v>
      </c>
      <c r="AG176">
        <f t="shared" si="54"/>
        <v>20.790000000000003</v>
      </c>
      <c r="AJ176">
        <f>C176</f>
        <v>6</v>
      </c>
    </row>
    <row r="177" spans="1:38" ht="15.75">
      <c r="A177" s="18"/>
      <c r="B177" s="55">
        <v>2.2000000000000002</v>
      </c>
      <c r="C177" s="60"/>
      <c r="D177" s="61"/>
      <c r="E177" s="60"/>
      <c r="F177" s="60"/>
      <c r="G177" s="60"/>
      <c r="H177" s="61"/>
      <c r="I177" s="112"/>
      <c r="J177" s="112"/>
      <c r="K177" s="112"/>
      <c r="L177">
        <f>C177</f>
        <v>0</v>
      </c>
      <c r="M177" s="16"/>
      <c r="N177" s="16"/>
      <c r="O177" s="16"/>
      <c r="P177" s="16"/>
      <c r="Q177" s="16"/>
      <c r="R177" s="16"/>
      <c r="S177" s="16"/>
      <c r="T177" s="16"/>
      <c r="U177" s="35"/>
      <c r="V177" s="35"/>
      <c r="W177" s="37"/>
      <c r="X177" s="37"/>
      <c r="AC177">
        <f t="shared" si="54"/>
        <v>0</v>
      </c>
      <c r="AD177">
        <f t="shared" si="54"/>
        <v>0</v>
      </c>
      <c r="AE177">
        <f t="shared" si="54"/>
        <v>0</v>
      </c>
      <c r="AF177">
        <f t="shared" si="54"/>
        <v>0</v>
      </c>
      <c r="AG177">
        <f t="shared" si="54"/>
        <v>0</v>
      </c>
      <c r="AJ177">
        <f>C177</f>
        <v>0</v>
      </c>
    </row>
    <row r="178" spans="1:38" s="23" customFormat="1" ht="15.75">
      <c r="A178" s="18">
        <v>29</v>
      </c>
      <c r="B178" s="17" t="s">
        <v>149</v>
      </c>
      <c r="C178" s="60">
        <f t="shared" ref="C178:H178" si="55">SUM(C179:C183)</f>
        <v>82</v>
      </c>
      <c r="D178" s="61">
        <f t="shared" si="55"/>
        <v>218.89099999999996</v>
      </c>
      <c r="E178" s="60">
        <f t="shared" si="55"/>
        <v>12</v>
      </c>
      <c r="F178" s="61">
        <f t="shared" si="55"/>
        <v>30.669999999999998</v>
      </c>
      <c r="G178" s="60">
        <f t="shared" si="55"/>
        <v>81</v>
      </c>
      <c r="H178" s="61">
        <f t="shared" si="55"/>
        <v>152.65099999999998</v>
      </c>
      <c r="I178" s="112"/>
      <c r="J178" s="112">
        <f>C178+C179</f>
        <v>138</v>
      </c>
      <c r="K178" s="112">
        <f>J178-I178</f>
        <v>138</v>
      </c>
      <c r="M178" s="16">
        <v>4</v>
      </c>
      <c r="N178" s="16">
        <v>6.55</v>
      </c>
      <c r="O178" s="16">
        <v>15</v>
      </c>
      <c r="P178" s="16">
        <v>83.36</v>
      </c>
      <c r="Q178" s="16">
        <v>4</v>
      </c>
      <c r="R178" s="16">
        <v>6.55</v>
      </c>
      <c r="S178" s="16">
        <v>15</v>
      </c>
      <c r="T178" s="16">
        <v>83.36</v>
      </c>
      <c r="U178" s="35">
        <v>40</v>
      </c>
      <c r="V178" s="35">
        <v>349.46</v>
      </c>
      <c r="W178"/>
      <c r="X178"/>
      <c r="Y178"/>
      <c r="Z178"/>
      <c r="AA178">
        <v>100</v>
      </c>
      <c r="AB178">
        <v>751.7</v>
      </c>
      <c r="AC178"/>
    </row>
    <row r="179" spans="1:38" ht="15.75">
      <c r="A179" s="18"/>
      <c r="B179" s="55" t="s">
        <v>230</v>
      </c>
      <c r="C179" s="60">
        <f>COUNTA('Bieu 1A'!G1062:G1121)</f>
        <v>56</v>
      </c>
      <c r="D179" s="61">
        <f>SUM('Bieu 1A'!G1062:G1121)</f>
        <v>144.25099999999998</v>
      </c>
      <c r="E179" s="60">
        <f>COUNTA('Bieu 1A'!H1062:H1121)</f>
        <v>6</v>
      </c>
      <c r="F179" s="61">
        <f>SUM('Bieu 1A'!H1062:H1121)</f>
        <v>3.8400000000000003</v>
      </c>
      <c r="G179" s="60">
        <f>COUNTA('Bieu 1A'!I1062:I1121)</f>
        <v>55</v>
      </c>
      <c r="H179" s="61">
        <f>SUM('Bieu 1A'!I1062:I1121)</f>
        <v>113.41099999999999</v>
      </c>
      <c r="I179" s="112">
        <f>COUNTA('Bieu 1A'!G1064:G1125)</f>
        <v>59</v>
      </c>
      <c r="J179" s="112">
        <f>C179+C180</f>
        <v>59</v>
      </c>
      <c r="K179" s="112">
        <f>J179-I179</f>
        <v>0</v>
      </c>
      <c r="L179">
        <f>C179</f>
        <v>56</v>
      </c>
      <c r="M179" s="16"/>
      <c r="N179" s="16"/>
      <c r="O179" s="16"/>
      <c r="P179" s="16"/>
      <c r="Q179" s="16"/>
      <c r="R179" s="16"/>
      <c r="S179" s="16"/>
      <c r="T179" s="16"/>
      <c r="U179" s="35"/>
      <c r="V179" s="35"/>
      <c r="W179" s="37"/>
      <c r="X179" s="37"/>
      <c r="AC179">
        <f t="shared" ref="AC179:AG183" si="56">D179</f>
        <v>144.25099999999998</v>
      </c>
      <c r="AD179">
        <f t="shared" si="56"/>
        <v>6</v>
      </c>
      <c r="AE179">
        <f t="shared" si="56"/>
        <v>3.8400000000000003</v>
      </c>
      <c r="AF179">
        <f t="shared" si="56"/>
        <v>55</v>
      </c>
      <c r="AG179">
        <f t="shared" si="56"/>
        <v>113.41099999999999</v>
      </c>
      <c r="AH179">
        <f>C179</f>
        <v>56</v>
      </c>
    </row>
    <row r="180" spans="1:38" ht="15.75">
      <c r="A180" s="18"/>
      <c r="B180" s="55" t="s">
        <v>231</v>
      </c>
      <c r="C180" s="60">
        <f>COUNTA('Bieu 1A'!G1123:G1125)</f>
        <v>3</v>
      </c>
      <c r="D180" s="61">
        <f>SUM('Bieu 1A'!G1123:G1125)</f>
        <v>1.61</v>
      </c>
      <c r="E180" s="60">
        <f>COUNTA('Bieu 1A'!H1123:H1125)</f>
        <v>0</v>
      </c>
      <c r="F180" s="61">
        <f>SUM('Bieu 1A'!H1123:H1125)</f>
        <v>0</v>
      </c>
      <c r="G180" s="60">
        <f>COUNTA('Bieu 1A'!I1123:I1125)</f>
        <v>3</v>
      </c>
      <c r="H180" s="61">
        <f>SUM('Bieu 1A'!I1123:I1125)</f>
        <v>1.61</v>
      </c>
      <c r="I180" s="112"/>
      <c r="J180" s="112">
        <f>C180+C181</f>
        <v>16</v>
      </c>
      <c r="K180" s="112">
        <f>J180-I180</f>
        <v>16</v>
      </c>
      <c r="L180">
        <f>C180</f>
        <v>3</v>
      </c>
      <c r="M180" s="16"/>
      <c r="N180" s="16"/>
      <c r="O180" s="16"/>
      <c r="P180" s="16"/>
      <c r="Q180" s="16"/>
      <c r="R180" s="16"/>
      <c r="S180" s="16"/>
      <c r="T180" s="16"/>
      <c r="U180" s="35"/>
      <c r="V180" s="35"/>
      <c r="W180" s="37"/>
      <c r="X180" s="37"/>
      <c r="AC180">
        <f t="shared" si="56"/>
        <v>1.61</v>
      </c>
      <c r="AD180">
        <f t="shared" si="56"/>
        <v>0</v>
      </c>
      <c r="AE180">
        <f t="shared" si="56"/>
        <v>0</v>
      </c>
      <c r="AF180">
        <f t="shared" si="56"/>
        <v>3</v>
      </c>
      <c r="AG180">
        <f t="shared" si="56"/>
        <v>1.61</v>
      </c>
      <c r="AH180">
        <f>C180</f>
        <v>3</v>
      </c>
    </row>
    <row r="181" spans="1:38" ht="15.75">
      <c r="A181" s="18"/>
      <c r="B181" s="55" t="s">
        <v>229</v>
      </c>
      <c r="C181" s="60">
        <f>COUNTA('Bieu 1B'!G298:G311)</f>
        <v>13</v>
      </c>
      <c r="D181" s="61">
        <f>SUM('Bieu 1B'!G298:G311)</f>
        <v>9.4199999999999982</v>
      </c>
      <c r="E181" s="60">
        <f>COUNTA('Bieu 1B'!H298:H311)</f>
        <v>2</v>
      </c>
      <c r="F181" s="61">
        <f>SUM('Bieu 1B'!H298:H311)</f>
        <v>3</v>
      </c>
      <c r="G181" s="60">
        <f>COUNTA('Bieu 1B'!I298:I311)</f>
        <v>13</v>
      </c>
      <c r="H181" s="61">
        <f>SUM('Bieu 1B'!I298:I311)</f>
        <v>9.4199999999999982</v>
      </c>
      <c r="I181" s="112"/>
      <c r="J181" s="112"/>
      <c r="K181" s="112"/>
      <c r="L181">
        <f>C181</f>
        <v>13</v>
      </c>
      <c r="M181" s="16"/>
      <c r="N181" s="16"/>
      <c r="O181" s="16"/>
      <c r="P181" s="16"/>
      <c r="Q181" s="16"/>
      <c r="R181" s="16"/>
      <c r="S181" s="16"/>
      <c r="T181" s="16"/>
      <c r="U181" s="35"/>
      <c r="V181" s="35"/>
      <c r="W181" s="37"/>
      <c r="X181" s="37"/>
      <c r="AC181">
        <f t="shared" si="56"/>
        <v>9.4199999999999982</v>
      </c>
      <c r="AD181">
        <f t="shared" si="56"/>
        <v>2</v>
      </c>
      <c r="AE181">
        <f t="shared" si="56"/>
        <v>3</v>
      </c>
      <c r="AF181">
        <f t="shared" si="56"/>
        <v>13</v>
      </c>
      <c r="AG181">
        <f t="shared" si="56"/>
        <v>9.4199999999999982</v>
      </c>
      <c r="AI181">
        <f>C181</f>
        <v>13</v>
      </c>
      <c r="AL181">
        <f>F181</f>
        <v>3</v>
      </c>
    </row>
    <row r="182" spans="1:38" ht="15.75">
      <c r="A182" s="18"/>
      <c r="B182" s="55">
        <v>2.1</v>
      </c>
      <c r="C182" s="60">
        <f>COUNTA('Bieu 2'!G368:G379)</f>
        <v>9</v>
      </c>
      <c r="D182" s="61">
        <f>SUM('Bieu 2'!G368:G379)</f>
        <v>63.410000000000004</v>
      </c>
      <c r="E182" s="60">
        <f>COUNTA('Bieu 2'!H368:H379)</f>
        <v>4</v>
      </c>
      <c r="F182" s="61">
        <f>SUM('Bieu 2'!H368:H379)</f>
        <v>23.83</v>
      </c>
      <c r="G182" s="60">
        <f>COUNTA('Bieu 2'!I368:I379)</f>
        <v>9</v>
      </c>
      <c r="H182" s="61">
        <f>SUM('Bieu 2'!I368:I379)</f>
        <v>28.01</v>
      </c>
      <c r="I182" s="112"/>
      <c r="J182" s="112"/>
      <c r="K182" s="112"/>
      <c r="L182">
        <f>C182</f>
        <v>9</v>
      </c>
      <c r="M182" s="16"/>
      <c r="N182" s="16"/>
      <c r="O182" s="16"/>
      <c r="P182" s="16"/>
      <c r="Q182" s="16"/>
      <c r="R182" s="16"/>
      <c r="S182" s="16"/>
      <c r="T182" s="16"/>
      <c r="U182" s="35"/>
      <c r="V182" s="35"/>
      <c r="W182" s="37"/>
      <c r="X182" s="37"/>
      <c r="AC182">
        <f t="shared" si="56"/>
        <v>63.410000000000004</v>
      </c>
      <c r="AD182">
        <f t="shared" si="56"/>
        <v>4</v>
      </c>
      <c r="AE182">
        <f t="shared" si="56"/>
        <v>23.83</v>
      </c>
      <c r="AF182">
        <f t="shared" si="56"/>
        <v>9</v>
      </c>
      <c r="AG182">
        <f t="shared" si="56"/>
        <v>28.01</v>
      </c>
      <c r="AJ182">
        <f>C182</f>
        <v>9</v>
      </c>
    </row>
    <row r="183" spans="1:38" ht="15.75">
      <c r="A183" s="18"/>
      <c r="B183" s="55">
        <v>2.2000000000000002</v>
      </c>
      <c r="C183" s="60">
        <f>COUNTA('Bieu 2'!G381:G381)</f>
        <v>1</v>
      </c>
      <c r="D183" s="61">
        <f>SUM('Bieu 2'!G381:G381)</f>
        <v>0.2</v>
      </c>
      <c r="E183" s="60">
        <f>COUNTA('Bieu 2'!H381:H381)</f>
        <v>0</v>
      </c>
      <c r="F183" s="61">
        <f>SUM('Bieu 2'!H381:H381)</f>
        <v>0</v>
      </c>
      <c r="G183" s="60">
        <f>COUNTA('Bieu 2'!I381:I381)</f>
        <v>1</v>
      </c>
      <c r="H183" s="61">
        <f>SUM('Bieu 2'!I381:I381)</f>
        <v>0.2</v>
      </c>
      <c r="I183" s="112"/>
      <c r="J183" s="112"/>
      <c r="K183" s="112"/>
      <c r="L183">
        <f>C183</f>
        <v>1</v>
      </c>
      <c r="M183" s="16"/>
      <c r="N183" s="16"/>
      <c r="O183" s="16"/>
      <c r="P183" s="16"/>
      <c r="Q183" s="16"/>
      <c r="R183" s="16"/>
      <c r="S183" s="16"/>
      <c r="T183" s="16"/>
      <c r="U183" s="37"/>
      <c r="V183" s="37"/>
      <c r="W183" s="37"/>
      <c r="X183" s="37"/>
      <c r="AC183">
        <f t="shared" si="56"/>
        <v>0.2</v>
      </c>
      <c r="AD183">
        <f t="shared" si="56"/>
        <v>0</v>
      </c>
      <c r="AE183">
        <f t="shared" si="56"/>
        <v>0</v>
      </c>
      <c r="AF183">
        <f t="shared" si="56"/>
        <v>1</v>
      </c>
      <c r="AG183">
        <f t="shared" si="56"/>
        <v>0.2</v>
      </c>
      <c r="AJ183">
        <f>C183</f>
        <v>1</v>
      </c>
    </row>
    <row r="184" spans="1:38" s="23" customFormat="1" ht="15.75">
      <c r="A184" s="18">
        <v>30</v>
      </c>
      <c r="B184" s="17" t="s">
        <v>61</v>
      </c>
      <c r="C184" s="60">
        <f t="shared" ref="C184:H184" si="57">SUM(C185:C189)</f>
        <v>69</v>
      </c>
      <c r="D184" s="61">
        <f t="shared" si="57"/>
        <v>183.97826999999998</v>
      </c>
      <c r="E184" s="60">
        <f t="shared" si="57"/>
        <v>9</v>
      </c>
      <c r="F184" s="61">
        <f>SUM(F185:F189)</f>
        <v>22.595770000000002</v>
      </c>
      <c r="G184" s="60">
        <f t="shared" si="57"/>
        <v>69</v>
      </c>
      <c r="H184" s="61">
        <f t="shared" si="57"/>
        <v>183.97826999999998</v>
      </c>
      <c r="I184" s="112"/>
      <c r="J184" s="112">
        <f>C184+C185</f>
        <v>123</v>
      </c>
      <c r="K184" s="112">
        <f>J184-I184</f>
        <v>123</v>
      </c>
      <c r="M184" s="16">
        <v>8</v>
      </c>
      <c r="N184" s="16">
        <v>20.95</v>
      </c>
      <c r="O184" s="16">
        <v>3</v>
      </c>
      <c r="P184" s="16">
        <v>13.15</v>
      </c>
      <c r="Q184" s="16">
        <v>9</v>
      </c>
      <c r="R184" s="16">
        <v>20.95</v>
      </c>
      <c r="S184" s="16"/>
      <c r="T184" s="16"/>
      <c r="U184">
        <v>29</v>
      </c>
      <c r="V184">
        <v>59.86</v>
      </c>
      <c r="W184"/>
      <c r="X184"/>
      <c r="Y184"/>
      <c r="Z184"/>
      <c r="AA184">
        <v>52</v>
      </c>
      <c r="AB184" s="45">
        <f>'[13]10.CH'!$E$7+'[13]10.CH'!$E$26+'[13]10.CH'!$E$76</f>
        <v>185.19793100000001</v>
      </c>
      <c r="AC184" s="45"/>
    </row>
    <row r="185" spans="1:38" ht="15.75">
      <c r="A185" s="16"/>
      <c r="B185" s="55" t="s">
        <v>230</v>
      </c>
      <c r="C185" s="60">
        <f>COUNTA('Bieu 1A'!G1128:G1185)</f>
        <v>54</v>
      </c>
      <c r="D185" s="61">
        <f>SUM('Bieu 1A'!G1128:G1185)</f>
        <v>85.758269999999968</v>
      </c>
      <c r="E185" s="60">
        <f>COUNTA('Bieu 1A'!H1128:H1185)</f>
        <v>4</v>
      </c>
      <c r="F185" s="61">
        <f>SUM('Bieu 1A'!H1128:H1185)</f>
        <v>5.0957699999999999</v>
      </c>
      <c r="G185" s="60">
        <f>COUNTA('Bieu 1A'!I1128:I1185)</f>
        <v>54</v>
      </c>
      <c r="H185" s="61">
        <f>SUM('Bieu 1A'!I1128:I1185)</f>
        <v>85.758269999999968</v>
      </c>
      <c r="I185" s="112">
        <f>COUNTA('Bieu 1A'!G1129:G1188)</f>
        <v>54</v>
      </c>
      <c r="J185" s="112">
        <f>C185+C186</f>
        <v>54</v>
      </c>
      <c r="K185" s="112">
        <f>J185-I185</f>
        <v>0</v>
      </c>
      <c r="L185">
        <f>C185</f>
        <v>54</v>
      </c>
      <c r="M185" s="16"/>
      <c r="N185" s="16"/>
      <c r="O185" s="16"/>
      <c r="P185" s="16"/>
      <c r="Q185" s="16"/>
      <c r="R185" s="16"/>
      <c r="S185" s="16"/>
      <c r="T185" s="16"/>
      <c r="U185" s="35"/>
      <c r="V185" s="35"/>
      <c r="W185" s="37"/>
      <c r="X185" s="37"/>
      <c r="AC185">
        <f t="shared" ref="AC185:AG189" si="58">D185</f>
        <v>85.758269999999968</v>
      </c>
      <c r="AD185">
        <f t="shared" si="58"/>
        <v>4</v>
      </c>
      <c r="AE185">
        <f t="shared" si="58"/>
        <v>5.0957699999999999</v>
      </c>
      <c r="AF185">
        <f t="shared" si="58"/>
        <v>54</v>
      </c>
      <c r="AG185">
        <f t="shared" si="58"/>
        <v>85.758269999999968</v>
      </c>
      <c r="AH185">
        <f>C185</f>
        <v>54</v>
      </c>
    </row>
    <row r="186" spans="1:38" ht="15.75">
      <c r="A186" s="16"/>
      <c r="B186" s="55" t="s">
        <v>231</v>
      </c>
      <c r="C186" s="60">
        <f>COUNTA('Bieu 1A'!G1187:G1188)</f>
        <v>0</v>
      </c>
      <c r="D186" s="61">
        <f>SUM('Bieu 1A'!G1187:G1188)</f>
        <v>0</v>
      </c>
      <c r="E186" s="60">
        <f>COUNTA('Bieu 1A'!H1187:H1188)</f>
        <v>0</v>
      </c>
      <c r="F186" s="60">
        <f>SUM('Bieu 1A'!H1187:H1188)</f>
        <v>0</v>
      </c>
      <c r="G186" s="60">
        <f>COUNTA('Bieu 1A'!I1187:I1188)</f>
        <v>0</v>
      </c>
      <c r="H186" s="60">
        <f>SUM('Bieu 1A'!I1187:I1188)</f>
        <v>0</v>
      </c>
      <c r="I186" s="113"/>
      <c r="J186" s="112">
        <f>C186+C187</f>
        <v>8</v>
      </c>
      <c r="K186" s="112">
        <f>J186-I186</f>
        <v>8</v>
      </c>
      <c r="L186">
        <f>C186</f>
        <v>0</v>
      </c>
      <c r="M186" s="16"/>
      <c r="N186" s="16"/>
      <c r="O186" s="16"/>
      <c r="P186" s="16"/>
      <c r="Q186" s="16"/>
      <c r="R186" s="16"/>
      <c r="S186" s="16"/>
      <c r="T186" s="16"/>
      <c r="U186" s="35"/>
      <c r="V186" s="35"/>
      <c r="W186" s="37"/>
      <c r="X186" s="37"/>
      <c r="AC186">
        <f t="shared" si="58"/>
        <v>0</v>
      </c>
      <c r="AD186">
        <f t="shared" si="58"/>
        <v>0</v>
      </c>
      <c r="AE186">
        <f t="shared" si="58"/>
        <v>0</v>
      </c>
      <c r="AF186">
        <f t="shared" si="58"/>
        <v>0</v>
      </c>
      <c r="AG186">
        <f t="shared" si="58"/>
        <v>0</v>
      </c>
      <c r="AH186">
        <f>C186</f>
        <v>0</v>
      </c>
    </row>
    <row r="187" spans="1:38" ht="15.75">
      <c r="A187" s="16"/>
      <c r="B187" s="55" t="s">
        <v>229</v>
      </c>
      <c r="C187" s="60">
        <f>COUNTA('Bieu 1B'!G313:G321)</f>
        <v>8</v>
      </c>
      <c r="D187" s="61">
        <f>SUM('Bieu 1B'!G313:G321)</f>
        <v>9.43</v>
      </c>
      <c r="E187" s="60">
        <f>COUNTA('Bieu 1B'!H313:H321)</f>
        <v>3</v>
      </c>
      <c r="F187" s="61">
        <f>SUM('Bieu 1B'!H313:H321)</f>
        <v>2.6799999999999997</v>
      </c>
      <c r="G187" s="60">
        <f>COUNTA('Bieu 1B'!I313:I321)</f>
        <v>8</v>
      </c>
      <c r="H187" s="61">
        <f>SUM('Bieu 1B'!I313:I321)</f>
        <v>9.43</v>
      </c>
      <c r="I187" s="113"/>
      <c r="J187" s="113"/>
      <c r="K187" s="113"/>
      <c r="L187">
        <f>C187</f>
        <v>8</v>
      </c>
      <c r="M187" s="16"/>
      <c r="N187" s="16"/>
      <c r="O187" s="16"/>
      <c r="P187" s="16"/>
      <c r="Q187" s="16"/>
      <c r="R187" s="16"/>
      <c r="S187" s="16"/>
      <c r="T187" s="16"/>
      <c r="U187" s="35"/>
      <c r="V187" s="35"/>
      <c r="W187" s="37"/>
      <c r="X187" s="37"/>
      <c r="AC187">
        <f t="shared" si="58"/>
        <v>9.43</v>
      </c>
      <c r="AD187">
        <f t="shared" si="58"/>
        <v>3</v>
      </c>
      <c r="AE187">
        <f t="shared" si="58"/>
        <v>2.6799999999999997</v>
      </c>
      <c r="AF187">
        <f t="shared" si="58"/>
        <v>8</v>
      </c>
      <c r="AG187">
        <f t="shared" si="58"/>
        <v>9.43</v>
      </c>
      <c r="AI187">
        <f>C187</f>
        <v>8</v>
      </c>
      <c r="AL187">
        <f>F187</f>
        <v>2.6799999999999997</v>
      </c>
    </row>
    <row r="188" spans="1:38" ht="15.75">
      <c r="A188" s="16"/>
      <c r="B188" s="55">
        <v>2.1</v>
      </c>
      <c r="C188" s="60">
        <f>COUNTA('Bieu 2'!G384:G388)</f>
        <v>3</v>
      </c>
      <c r="D188" s="61">
        <f>SUM('Bieu 2'!G384:G388)</f>
        <v>81.52000000000001</v>
      </c>
      <c r="E188" s="60">
        <f>COUNTA('Bieu 2'!H384:H388)</f>
        <v>1</v>
      </c>
      <c r="F188" s="61">
        <f>SUM('Bieu 2'!H384:H388)</f>
        <v>7.92</v>
      </c>
      <c r="G188" s="60">
        <f>COUNTA('Bieu 2'!I384:I388)</f>
        <v>3</v>
      </c>
      <c r="H188" s="135">
        <f>SUM('Bieu 2'!I384:I388)</f>
        <v>81.52000000000001</v>
      </c>
      <c r="I188" s="113"/>
      <c r="J188" s="113"/>
      <c r="K188" s="113"/>
      <c r="L188">
        <f>C188</f>
        <v>3</v>
      </c>
      <c r="M188" s="16"/>
      <c r="N188" s="16"/>
      <c r="O188" s="16"/>
      <c r="P188" s="16"/>
      <c r="Q188" s="16"/>
      <c r="R188" s="16"/>
      <c r="S188" s="16"/>
      <c r="T188" s="16"/>
      <c r="U188" s="35"/>
      <c r="V188" s="35"/>
      <c r="W188" s="37"/>
      <c r="X188" s="37"/>
      <c r="AC188">
        <f t="shared" si="58"/>
        <v>81.52000000000001</v>
      </c>
      <c r="AD188">
        <f t="shared" si="58"/>
        <v>1</v>
      </c>
      <c r="AE188">
        <f t="shared" si="58"/>
        <v>7.92</v>
      </c>
      <c r="AF188">
        <f t="shared" si="58"/>
        <v>3</v>
      </c>
      <c r="AG188">
        <f t="shared" si="58"/>
        <v>81.52000000000001</v>
      </c>
      <c r="AJ188">
        <f>C188</f>
        <v>3</v>
      </c>
    </row>
    <row r="189" spans="1:38" ht="15.75">
      <c r="A189" s="16"/>
      <c r="B189" s="55">
        <v>2.2000000000000002</v>
      </c>
      <c r="C189" s="60">
        <f>COUNTA('Bieu 2'!G390:G393)</f>
        <v>4</v>
      </c>
      <c r="D189" s="61">
        <f>SUM('Bieu 2'!G390:G393)</f>
        <v>7.27</v>
      </c>
      <c r="E189" s="60">
        <f>COUNTA('Bieu 2'!H390:H393)</f>
        <v>1</v>
      </c>
      <c r="F189" s="61">
        <f>SUM('Bieu 2'!H390:H393)</f>
        <v>6.9</v>
      </c>
      <c r="G189" s="60">
        <f>COUNTA('Bieu 2'!I390:I393)</f>
        <v>4</v>
      </c>
      <c r="H189" s="60">
        <f>SUM('Bieu 2'!I390:I393)</f>
        <v>7.27</v>
      </c>
      <c r="I189" s="113"/>
      <c r="J189" s="113"/>
      <c r="K189" s="113"/>
      <c r="L189">
        <f>C189</f>
        <v>4</v>
      </c>
      <c r="M189" s="16"/>
      <c r="N189" s="16"/>
      <c r="O189" s="16"/>
      <c r="P189" s="16"/>
      <c r="Q189" s="16"/>
      <c r="R189" s="16"/>
      <c r="S189" s="16"/>
      <c r="T189" s="16"/>
      <c r="U189" s="37"/>
      <c r="V189" s="37"/>
      <c r="W189" s="37"/>
      <c r="X189" s="37"/>
      <c r="AC189">
        <f t="shared" si="58"/>
        <v>7.27</v>
      </c>
      <c r="AD189">
        <f t="shared" si="58"/>
        <v>1</v>
      </c>
      <c r="AE189">
        <f t="shared" si="58"/>
        <v>6.9</v>
      </c>
      <c r="AF189">
        <f t="shared" si="58"/>
        <v>4</v>
      </c>
      <c r="AG189">
        <f t="shared" si="58"/>
        <v>7.27</v>
      </c>
      <c r="AJ189">
        <f>C189</f>
        <v>4</v>
      </c>
    </row>
    <row r="190" spans="1:38" s="23" customFormat="1" ht="15.75">
      <c r="A190" s="1424" t="s">
        <v>169</v>
      </c>
      <c r="B190" s="1424"/>
      <c r="C190" s="58">
        <f t="shared" ref="C190:H190" si="59">C10+C16+C22+C28+C34+C40+C46+C52+C58+C64+C70+C76+C82+C88+C94+C100+C106+C112+C118+C124+C130+C136+C142+C148+C154+C160+C166+C172+C178+C184</f>
        <v>1467</v>
      </c>
      <c r="D190" s="59">
        <f t="shared" si="59"/>
        <v>6896.9577189999991</v>
      </c>
      <c r="E190" s="58">
        <f t="shared" si="59"/>
        <v>521</v>
      </c>
      <c r="F190" s="59">
        <f t="shared" si="59"/>
        <v>984.63725599999998</v>
      </c>
      <c r="G190" s="58">
        <f t="shared" si="59"/>
        <v>1434</v>
      </c>
      <c r="H190" s="99">
        <f t="shared" si="59"/>
        <v>5215.0175119999994</v>
      </c>
      <c r="I190" s="114"/>
      <c r="J190" s="114"/>
      <c r="K190" s="114"/>
      <c r="L190" s="23">
        <f>SUM(L11:L189)</f>
        <v>1467</v>
      </c>
      <c r="M190" s="23">
        <f t="shared" ref="M190:AL190" si="60">SUM(M11:M189)</f>
        <v>565</v>
      </c>
      <c r="N190" s="23">
        <f t="shared" si="60"/>
        <v>2596.6460000000002</v>
      </c>
      <c r="O190" s="23">
        <f t="shared" si="60"/>
        <v>926</v>
      </c>
      <c r="P190" s="23">
        <f t="shared" si="60"/>
        <v>4030.5472000000004</v>
      </c>
      <c r="Q190" s="23">
        <f t="shared" si="60"/>
        <v>240</v>
      </c>
      <c r="R190" s="23">
        <f t="shared" si="60"/>
        <v>548.47479999999996</v>
      </c>
      <c r="S190" s="23">
        <f t="shared" si="60"/>
        <v>359</v>
      </c>
      <c r="T190" s="23">
        <f t="shared" si="60"/>
        <v>1197.5186999999999</v>
      </c>
      <c r="U190" s="23">
        <f t="shared" si="60"/>
        <v>2145</v>
      </c>
      <c r="V190" s="23">
        <f t="shared" si="60"/>
        <v>10593.682999999999</v>
      </c>
      <c r="W190" s="23">
        <f t="shared" si="60"/>
        <v>0</v>
      </c>
      <c r="X190" s="23">
        <f t="shared" si="60"/>
        <v>0</v>
      </c>
      <c r="Y190" s="23">
        <f t="shared" si="60"/>
        <v>0</v>
      </c>
      <c r="Z190" s="23">
        <f t="shared" si="60"/>
        <v>0</v>
      </c>
      <c r="AA190" s="23">
        <f t="shared" si="60"/>
        <v>2581</v>
      </c>
      <c r="AB190" s="23" t="e">
        <f t="shared" si="60"/>
        <v>#REF!</v>
      </c>
      <c r="AC190" s="23">
        <f t="shared" si="60"/>
        <v>6896.957719</v>
      </c>
      <c r="AD190" s="23">
        <f t="shared" si="60"/>
        <v>521</v>
      </c>
      <c r="AE190" s="23">
        <f t="shared" si="60"/>
        <v>984.63725599999987</v>
      </c>
      <c r="AF190" s="23">
        <f t="shared" si="60"/>
        <v>1434</v>
      </c>
      <c r="AG190" s="23">
        <f t="shared" si="60"/>
        <v>5215.0175119999994</v>
      </c>
      <c r="AH190" s="23">
        <f t="shared" si="60"/>
        <v>975</v>
      </c>
      <c r="AI190" s="23">
        <f t="shared" si="60"/>
        <v>243</v>
      </c>
      <c r="AJ190" s="23">
        <f t="shared" si="60"/>
        <v>249</v>
      </c>
      <c r="AK190" s="23">
        <f t="shared" si="60"/>
        <v>0</v>
      </c>
      <c r="AL190" s="23">
        <f t="shared" si="60"/>
        <v>177.19220000000001</v>
      </c>
    </row>
    <row r="191" spans="1:38" s="176" customFormat="1" ht="23.45" customHeight="1">
      <c r="A191" s="174"/>
      <c r="B191" s="174" t="s">
        <v>436</v>
      </c>
      <c r="C191" s="175">
        <f>'Bieu 1A'!G1190+'Bieu 1B'!G323+'Bieu 2'!G395</f>
        <v>1480</v>
      </c>
      <c r="D191" s="99">
        <f>'Bieu 1A'!G1189+'Bieu 1B'!G322+'Bieu 2'!G394</f>
        <v>6904.7777190000033</v>
      </c>
      <c r="E191" s="175">
        <f>'Bieu 1A'!H1190+'Bieu 1B'!H323+'Bieu 2'!H395</f>
        <v>531</v>
      </c>
      <c r="F191" s="99">
        <f>'Bieu 1A'!H1189+'Bieu 1B'!H322+'Bieu 2'!H394</f>
        <v>986.02725599999962</v>
      </c>
      <c r="G191" s="175">
        <f>'Bieu 1A'!I1190+'Bieu 1B'!I323+'Bieu 2'!I395</f>
        <v>1445</v>
      </c>
      <c r="H191" s="99">
        <f>'Bieu 1A'!I1189+'Bieu 1B'!I322+'Bieu 2'!I394</f>
        <v>5222.5675119999996</v>
      </c>
      <c r="I191" s="115"/>
      <c r="J191" s="115"/>
      <c r="K191" s="115"/>
      <c r="M191" s="23"/>
      <c r="N191" s="23"/>
      <c r="O191" s="23"/>
      <c r="P191" s="23"/>
      <c r="Q191" s="23"/>
      <c r="R191" s="23"/>
      <c r="S191" s="23"/>
      <c r="T191" s="23"/>
      <c r="U191" s="23"/>
      <c r="V191" s="23"/>
      <c r="W191" s="23"/>
      <c r="X191" s="23"/>
      <c r="Y191" s="23"/>
      <c r="Z191" s="23"/>
      <c r="AA191" s="23"/>
      <c r="AB191" s="23"/>
      <c r="AH191" s="23"/>
      <c r="AI191" s="23"/>
      <c r="AJ191" s="23"/>
      <c r="AK191" s="23"/>
    </row>
    <row r="192" spans="1:38" ht="15.75">
      <c r="A192" s="1420" t="s">
        <v>159</v>
      </c>
      <c r="B192" s="1420" t="s">
        <v>228</v>
      </c>
      <c r="C192" s="1420" t="s">
        <v>160</v>
      </c>
      <c r="D192" s="1420" t="s">
        <v>161</v>
      </c>
      <c r="E192" s="1420" t="s">
        <v>162</v>
      </c>
      <c r="F192" s="1420"/>
      <c r="G192" s="1420" t="s">
        <v>8</v>
      </c>
      <c r="H192" s="1421"/>
      <c r="I192" s="110"/>
      <c r="J192" s="110"/>
      <c r="K192" s="110"/>
      <c r="N192" t="e">
        <f>#REF!/#REF!*100</f>
        <v>#REF!</v>
      </c>
      <c r="O192" t="e">
        <f>#REF!/#REF!*100</f>
        <v>#REF!</v>
      </c>
      <c r="Q192" t="e">
        <f>#REF!/W193*100</f>
        <v>#REF!</v>
      </c>
      <c r="R192" t="e">
        <f>#REF!/X193*100</f>
        <v>#REF!</v>
      </c>
      <c r="S192" t="e">
        <f>#REF!/#REF!*100</f>
        <v>#REF!</v>
      </c>
      <c r="T192" t="e">
        <f>#REF!/#REF!*100</f>
        <v>#REF!</v>
      </c>
      <c r="W192">
        <v>20</v>
      </c>
      <c r="X192">
        <v>48.86</v>
      </c>
    </row>
    <row r="193" spans="1:29" ht="31.5">
      <c r="A193" s="1420"/>
      <c r="B193" s="1420"/>
      <c r="C193" s="1420"/>
      <c r="D193" s="1420"/>
      <c r="E193" s="52" t="s">
        <v>160</v>
      </c>
      <c r="F193" s="52" t="s">
        <v>161</v>
      </c>
      <c r="G193" s="52" t="s">
        <v>160</v>
      </c>
      <c r="H193" s="94" t="s">
        <v>161</v>
      </c>
      <c r="I193" s="111"/>
      <c r="J193" s="111"/>
      <c r="K193" s="111"/>
      <c r="W193" t="e">
        <f>#REF!-W192</f>
        <v>#REF!</v>
      </c>
      <c r="X193" t="e">
        <f>#REF!-X192</f>
        <v>#REF!</v>
      </c>
    </row>
    <row r="194" spans="1:29" ht="21.75" customHeight="1">
      <c r="A194" s="53">
        <v>1</v>
      </c>
      <c r="B194" s="53" t="s">
        <v>220</v>
      </c>
      <c r="C194" s="53">
        <f>'Bieu 1A'!G1190</f>
        <v>988</v>
      </c>
      <c r="D194" s="53">
        <f>'Bieu 1A'!G1189</f>
        <v>2952.3825490000022</v>
      </c>
      <c r="E194" s="53">
        <f>'Bieu 1A'!H1190</f>
        <v>335</v>
      </c>
      <c r="F194" s="53">
        <f>'Bieu 1A'!H1189</f>
        <v>546.12488599999972</v>
      </c>
      <c r="G194" s="53">
        <f>'Bieu 1A'!I1190</f>
        <v>971</v>
      </c>
      <c r="H194" s="53">
        <f>'Bieu 1A'!I1189</f>
        <v>2312.8337589999996</v>
      </c>
      <c r="I194" s="116">
        <f>C194</f>
        <v>988</v>
      </c>
      <c r="J194" s="116"/>
      <c r="K194" s="116"/>
    </row>
    <row r="195" spans="1:29" ht="26.25" customHeight="1">
      <c r="A195" s="53"/>
      <c r="B195" s="53"/>
      <c r="C195" s="53">
        <f>C11+C12+C17+C18+C23+C24+C29+C30+C35+C36+C41+C42+C47+C48+C53+C54+C59+C60+C65+C66+C71+C72+C77+C78+C83+C84+C89+C90+C95+C96+C101+C102+C107+C108+C113+C114+C119+C120+C125+C126+C131+C132+C137+C138+C143+C144+C149+C150+C155+C156+C161+C162+C167+C168+C173+C174+C179+C180+C185+C186</f>
        <v>975</v>
      </c>
      <c r="D195" s="53">
        <f t="shared" ref="D195:H195" si="61">D11+D12+D17+D18+D23+D24+D29+D30+D35+D36+D41+D42+D47+D48+D53+D54+D59+D60+D65+D66+D71+D72+D77+D78+D83+D84+D89+D90+D95+D96+D101+D102+D107+D108+D113+D114+D119+D120+D125+D126+D131+D132+D137+D138+D143+D144+D149+D150+D155+D156+D161+D162+D167+D168+D173+D174+D179+D180+D185+D186</f>
        <v>2944.5625489999993</v>
      </c>
      <c r="E195" s="53">
        <f t="shared" si="61"/>
        <v>325</v>
      </c>
      <c r="F195" s="53">
        <f t="shared" si="61"/>
        <v>544.73488599999996</v>
      </c>
      <c r="G195" s="53">
        <f t="shared" si="61"/>
        <v>960</v>
      </c>
      <c r="H195" s="53">
        <f t="shared" si="61"/>
        <v>2305.2837589999999</v>
      </c>
      <c r="I195" s="116"/>
      <c r="J195" s="116"/>
      <c r="K195" s="116"/>
      <c r="L195" s="127">
        <f>C195</f>
        <v>975</v>
      </c>
    </row>
    <row r="196" spans="1:29" ht="23.25" customHeight="1">
      <c r="A196" s="53">
        <v>2</v>
      </c>
      <c r="B196" s="53" t="s">
        <v>221</v>
      </c>
      <c r="C196" s="173">
        <f>'Bieu 1B'!G323</f>
        <v>243</v>
      </c>
      <c r="D196" s="98">
        <f>'Bieu 1B'!G322</f>
        <v>502.82670000000013</v>
      </c>
      <c r="E196" s="98">
        <f>'Bieu 1B'!H323</f>
        <v>127</v>
      </c>
      <c r="F196" s="98">
        <f>'Bieu 1B'!H322</f>
        <v>177.19219999999993</v>
      </c>
      <c r="G196" s="173">
        <f>'Bieu 1B'!I323</f>
        <v>238</v>
      </c>
      <c r="H196" s="54">
        <f>'Bieu 1B'!I322</f>
        <v>414.01670000000013</v>
      </c>
      <c r="I196" s="116">
        <f>C196</f>
        <v>243</v>
      </c>
      <c r="J196" s="116"/>
      <c r="K196" s="116"/>
      <c r="L196" s="127"/>
    </row>
    <row r="197" spans="1:29" ht="36.75" customHeight="1">
      <c r="A197" s="53"/>
      <c r="B197" s="53"/>
      <c r="C197" s="53">
        <f t="shared" ref="C197:H197" si="62">C13+C19+C25+C31+C37+C43+C49+C55+C61+C67+C73+C79+C85+C91+C97+C103+C109+C115+C121+C127+C133+C139+C145+C151+C157+C163+C169+C175+C181+C187</f>
        <v>243</v>
      </c>
      <c r="D197" s="98">
        <f t="shared" si="62"/>
        <v>502.82669999999996</v>
      </c>
      <c r="E197" s="53">
        <f t="shared" si="62"/>
        <v>127</v>
      </c>
      <c r="F197" s="98">
        <f t="shared" si="62"/>
        <v>177.19220000000001</v>
      </c>
      <c r="G197" s="53">
        <f t="shared" si="62"/>
        <v>238</v>
      </c>
      <c r="H197" s="53">
        <f t="shared" si="62"/>
        <v>414.01669999999996</v>
      </c>
      <c r="I197" s="116"/>
      <c r="J197" s="116"/>
      <c r="K197" s="116"/>
      <c r="L197" s="127">
        <f>C197</f>
        <v>243</v>
      </c>
    </row>
    <row r="198" spans="1:29" ht="29.25" customHeight="1">
      <c r="A198" s="53">
        <v>3</v>
      </c>
      <c r="B198" s="53">
        <v>2</v>
      </c>
      <c r="C198" s="53">
        <f>COUNTA('Bieu 2'!G9:G393)</f>
        <v>249</v>
      </c>
      <c r="D198" s="53">
        <f>SUM('Bieu 2'!G9:G393)</f>
        <v>3449.5684700000006</v>
      </c>
      <c r="E198" s="53">
        <f>COUNTA('Bieu 2'!H9:H393)</f>
        <v>69</v>
      </c>
      <c r="F198" s="53">
        <f>SUM('Bieu 2'!H9:H393)</f>
        <v>262.71017000000001</v>
      </c>
      <c r="G198" s="53">
        <f>COUNTA('Bieu 2'!I9:I393)</f>
        <v>236</v>
      </c>
      <c r="H198" s="53">
        <f>SUM('Bieu 2'!I9:I393)</f>
        <v>2495.7170530000003</v>
      </c>
      <c r="I198" s="116">
        <f>C198</f>
        <v>249</v>
      </c>
      <c r="J198" s="116"/>
      <c r="K198" s="116"/>
      <c r="L198" s="127"/>
    </row>
    <row r="199" spans="1:29" ht="41.25" customHeight="1">
      <c r="A199" s="53"/>
      <c r="B199" s="53"/>
      <c r="C199" s="53">
        <f t="shared" ref="C199:H199" si="63">C14+C15+C20+C21+C26+C27+C32+C33+C38+C39+C44+C45+C50+C51+C56+C57+C62+C63+C68+C69+C74+C75+C80+C81+C86+C87+C92+C93+C98+C99+C104+C105+C110+C111+C116+C117+C122+C123+C128+C129+C134+C135+C140+C141+C146+C147+C152+C153+C158+C159+C164+C165+C170+C171+C176+C177+C182+C183+C188+C189</f>
        <v>249</v>
      </c>
      <c r="D199" s="53">
        <f t="shared" si="63"/>
        <v>3449.5684699999993</v>
      </c>
      <c r="E199" s="53">
        <f t="shared" si="63"/>
        <v>69</v>
      </c>
      <c r="F199" s="53">
        <f t="shared" si="63"/>
        <v>262.71016999999995</v>
      </c>
      <c r="G199" s="53">
        <f>G14+G15+G20+G21+G26+G27+G32+G33+G38+G39+G44+G45+G50+G51+G56+G57+G62+G63+G68+G69+G74+G75+G80+G81+G86+G87+G92+G93+G98+G99+G104+G105+G110+G111+G116+G117+G122+G123+G128+G129+G134+G135+G140+G141+G146+G147+G152+G153+G158+G159+G164+G165+G170+G171+G176+G177+G182+G183+G188+G189</f>
        <v>236</v>
      </c>
      <c r="H199" s="53">
        <f t="shared" si="63"/>
        <v>2495.7170529999999</v>
      </c>
      <c r="I199" s="116"/>
      <c r="J199" s="116"/>
      <c r="K199" s="116"/>
      <c r="L199" s="127">
        <f>C199</f>
        <v>249</v>
      </c>
    </row>
    <row r="200" spans="1:29" ht="32.25" customHeight="1">
      <c r="A200" s="1422" t="s">
        <v>169</v>
      </c>
      <c r="B200" s="1423"/>
      <c r="C200" s="49">
        <f t="shared" ref="C200:H200" si="64">SUM(C194:C199)</f>
        <v>2947</v>
      </c>
      <c r="D200" s="49">
        <f t="shared" si="64"/>
        <v>13801.735438000003</v>
      </c>
      <c r="E200" s="49">
        <f t="shared" si="64"/>
        <v>1052</v>
      </c>
      <c r="F200" s="49">
        <f t="shared" si="64"/>
        <v>1970.6645119999998</v>
      </c>
      <c r="G200" s="49">
        <f t="shared" si="64"/>
        <v>2879</v>
      </c>
      <c r="H200" s="49">
        <f t="shared" si="64"/>
        <v>10437.585024</v>
      </c>
      <c r="I200" s="121">
        <f>SUM(I194:I198)</f>
        <v>1480</v>
      </c>
      <c r="J200" s="215"/>
      <c r="K200" s="215"/>
      <c r="L200" s="121">
        <f>SUM(L194:AB199)</f>
        <v>1467</v>
      </c>
      <c r="AC200">
        <f>L200+I200</f>
        <v>2947</v>
      </c>
    </row>
    <row r="201" spans="1:29" ht="22.5" customHeight="1">
      <c r="A201" s="16"/>
      <c r="B201" s="51" t="s">
        <v>400</v>
      </c>
      <c r="C201" s="16">
        <f t="shared" ref="C201:H201" si="65">C11+C17+C23+C29+C35+C41+C47+C53+C59+C65+C71+C77+C83+C89+C95+C101+C107+C113+C119+C125+C131+C137+C143+C149+C155+C161+C167+C173+C179+C185</f>
        <v>902</v>
      </c>
      <c r="D201" s="140">
        <f t="shared" si="65"/>
        <v>2830.9457489999991</v>
      </c>
      <c r="E201" s="16">
        <f t="shared" si="65"/>
        <v>307</v>
      </c>
      <c r="F201" s="16">
        <f t="shared" si="65"/>
        <v>522.24488600000006</v>
      </c>
      <c r="G201" s="16">
        <f t="shared" si="65"/>
        <v>890</v>
      </c>
      <c r="H201" s="140">
        <f t="shared" si="65"/>
        <v>2191.1469589999997</v>
      </c>
      <c r="I201" s="432">
        <f>G201+G203+G205</f>
        <v>1106</v>
      </c>
      <c r="J201" s="37"/>
      <c r="K201" s="37"/>
      <c r="L201" s="44">
        <f>H201+H203+H205</f>
        <v>4588.0473119999997</v>
      </c>
    </row>
    <row r="202" spans="1:29" ht="24" customHeight="1">
      <c r="A202" s="16"/>
      <c r="B202" s="51" t="s">
        <v>232</v>
      </c>
      <c r="C202" s="16">
        <f t="shared" ref="C202:H202" si="66">C194-C201</f>
        <v>86</v>
      </c>
      <c r="D202" s="16">
        <f t="shared" si="66"/>
        <v>121.43680000000313</v>
      </c>
      <c r="E202" s="16">
        <f t="shared" si="66"/>
        <v>28</v>
      </c>
      <c r="F202" s="16">
        <f t="shared" si="66"/>
        <v>23.879999999999654</v>
      </c>
      <c r="G202" s="16">
        <f t="shared" si="66"/>
        <v>81</v>
      </c>
      <c r="H202" s="16">
        <f t="shared" si="66"/>
        <v>121.68679999999995</v>
      </c>
      <c r="I202" s="100"/>
      <c r="J202" s="100"/>
      <c r="K202" s="100"/>
    </row>
    <row r="203" spans="1:29" ht="28.5" customHeight="1">
      <c r="A203" s="16"/>
      <c r="B203" s="120">
        <v>21</v>
      </c>
      <c r="C203" s="16">
        <f t="shared" ref="C203:H203" si="67">C14+C20+C26+C32+C38+C44+C50+C56+C62+C68+C74+C80+C86+C92+C98+C104+C110+C116+C122+C128+C134+C140+C146+C152+C158+C164+C170+C176+C182+C188</f>
        <v>217</v>
      </c>
      <c r="D203" s="16">
        <f t="shared" si="67"/>
        <v>3326.961769999999</v>
      </c>
      <c r="E203" s="16">
        <f t="shared" si="67"/>
        <v>59</v>
      </c>
      <c r="F203" s="16">
        <f t="shared" si="67"/>
        <v>231.26086999999998</v>
      </c>
      <c r="G203" s="16">
        <f t="shared" si="67"/>
        <v>206</v>
      </c>
      <c r="H203" s="140">
        <f t="shared" si="67"/>
        <v>2383.1203529999998</v>
      </c>
      <c r="I203" s="57"/>
      <c r="J203" s="57"/>
      <c r="K203" s="57"/>
    </row>
    <row r="204" spans="1:29" ht="38.25" customHeight="1">
      <c r="A204" s="16"/>
      <c r="B204" s="120">
        <v>22</v>
      </c>
      <c r="C204" s="16"/>
      <c r="D204" s="16"/>
      <c r="E204" s="16"/>
      <c r="F204" s="16"/>
      <c r="G204" s="16"/>
      <c r="H204" s="16"/>
      <c r="I204" s="57"/>
      <c r="J204" s="57"/>
      <c r="K204" s="57"/>
    </row>
    <row r="205" spans="1:29" ht="38.25" customHeight="1">
      <c r="A205" s="57"/>
      <c r="B205" s="166" t="s">
        <v>721</v>
      </c>
      <c r="C205" s="57"/>
      <c r="D205" s="57"/>
      <c r="E205" s="57"/>
      <c r="F205" s="57"/>
      <c r="G205" s="431">
        <f>'Bieu 1B'!Q327</f>
        <v>10</v>
      </c>
      <c r="H205" s="268">
        <f>'Bieu 1B'!R327</f>
        <v>13.780000000000001</v>
      </c>
      <c r="I205" s="431">
        <f>G201+G205</f>
        <v>900</v>
      </c>
      <c r="J205" s="268">
        <f>H201+H205</f>
        <v>2204.9269589999999</v>
      </c>
      <c r="K205" s="57"/>
    </row>
    <row r="206" spans="1:29">
      <c r="A206" s="57">
        <v>1</v>
      </c>
      <c r="B206" s="166"/>
      <c r="C206" s="268">
        <f t="shared" ref="C206:H206" si="68">C194+C196</f>
        <v>1231</v>
      </c>
      <c r="D206" s="57">
        <f t="shared" si="68"/>
        <v>3455.2092490000023</v>
      </c>
      <c r="E206" s="57">
        <f t="shared" si="68"/>
        <v>462</v>
      </c>
      <c r="F206" s="57">
        <f t="shared" si="68"/>
        <v>723.31708599999968</v>
      </c>
      <c r="G206" s="57">
        <f t="shared" si="68"/>
        <v>1209</v>
      </c>
      <c r="H206" s="57">
        <f t="shared" si="68"/>
        <v>2726.8504589999998</v>
      </c>
      <c r="I206" s="57"/>
      <c r="J206" s="57"/>
      <c r="K206" s="57"/>
    </row>
    <row r="207" spans="1:29">
      <c r="A207" s="137" t="s">
        <v>169</v>
      </c>
      <c r="B207" s="138"/>
      <c r="C207" s="137">
        <v>1462</v>
      </c>
      <c r="D207" s="137">
        <v>6676.4393859999982</v>
      </c>
      <c r="E207" s="137">
        <v>219</v>
      </c>
      <c r="F207" s="137">
        <v>401.56339999999994</v>
      </c>
      <c r="G207" s="137">
        <v>1434</v>
      </c>
      <c r="H207" s="137">
        <v>4974.6772029999993</v>
      </c>
      <c r="I207" s="57"/>
      <c r="J207" s="57"/>
      <c r="K207" s="57"/>
    </row>
    <row r="208" spans="1:29">
      <c r="A208" s="137"/>
      <c r="B208" s="138"/>
      <c r="C208" s="137">
        <f t="shared" ref="C208:H208" si="69">C190-C207</f>
        <v>5</v>
      </c>
      <c r="D208" s="137">
        <f t="shared" si="69"/>
        <v>220.51833300000089</v>
      </c>
      <c r="E208" s="137">
        <f t="shared" si="69"/>
        <v>302</v>
      </c>
      <c r="F208" s="137">
        <f t="shared" si="69"/>
        <v>583.07385599999998</v>
      </c>
      <c r="G208" s="137">
        <f t="shared" si="69"/>
        <v>0</v>
      </c>
      <c r="H208" s="139">
        <f t="shared" si="69"/>
        <v>240.34030900000016</v>
      </c>
      <c r="I208" s="57"/>
      <c r="J208" s="57"/>
      <c r="K208" s="57"/>
    </row>
    <row r="209" spans="1:29" ht="30">
      <c r="B209" s="51" t="s">
        <v>658</v>
      </c>
      <c r="C209" s="51">
        <f t="shared" ref="C209:H209" si="70">C201+C203</f>
        <v>1119</v>
      </c>
      <c r="D209" s="51">
        <f t="shared" si="70"/>
        <v>6157.9075189999985</v>
      </c>
      <c r="E209" s="51">
        <f t="shared" si="70"/>
        <v>366</v>
      </c>
      <c r="F209" s="51">
        <f t="shared" si="70"/>
        <v>753.50575600000002</v>
      </c>
      <c r="G209" s="51">
        <f t="shared" si="70"/>
        <v>1096</v>
      </c>
      <c r="H209" s="279">
        <f t="shared" si="70"/>
        <v>4574.2673119999999</v>
      </c>
      <c r="I209" s="93"/>
      <c r="J209" s="212"/>
      <c r="K209" s="212"/>
      <c r="L209" s="47"/>
      <c r="M209" s="47" t="s">
        <v>212</v>
      </c>
      <c r="N209" s="47"/>
      <c r="O209" s="47"/>
      <c r="P209" s="47"/>
    </row>
    <row r="210" spans="1:29" ht="45">
      <c r="B210" s="276" t="s">
        <v>665</v>
      </c>
      <c r="C210" s="273"/>
      <c r="D210" s="273"/>
      <c r="E210" s="273"/>
      <c r="F210" s="273"/>
      <c r="G210" s="277" t="e">
        <f>G201-G211</f>
        <v>#REF!</v>
      </c>
      <c r="H210" s="277" t="e">
        <f>H201-H211</f>
        <v>#REF!</v>
      </c>
      <c r="I210" s="230"/>
      <c r="J210" s="230"/>
      <c r="K210" s="230"/>
      <c r="L210" s="230"/>
      <c r="M210" s="230"/>
      <c r="N210" s="230"/>
      <c r="O210" s="230"/>
      <c r="P210" s="230"/>
    </row>
    <row r="211" spans="1:29" ht="45">
      <c r="B211" s="276" t="s">
        <v>661</v>
      </c>
      <c r="C211" s="274"/>
      <c r="D211" s="274"/>
      <c r="E211" s="274"/>
      <c r="F211" s="274"/>
      <c r="G211" s="275" t="e">
        <f>'Bieu 1A'!#REF!+'Bieu 1A'!#REF!</f>
        <v>#REF!</v>
      </c>
      <c r="H211" s="278" t="e">
        <f>'Bieu 1A'!#REF!+'Bieu 1A'!#REF!</f>
        <v>#REF!</v>
      </c>
    </row>
    <row r="212" spans="1:29" ht="30">
      <c r="B212" s="51" t="s">
        <v>664</v>
      </c>
      <c r="C212" s="16"/>
      <c r="D212" s="16"/>
      <c r="E212" s="16"/>
      <c r="F212" s="16"/>
      <c r="G212" s="271">
        <f>G213+G214</f>
        <v>811</v>
      </c>
      <c r="H212" s="354">
        <f>H213+H214</f>
        <v>2846.704099999999</v>
      </c>
      <c r="J212" s="272" t="e">
        <f>G212-G211</f>
        <v>#REF!</v>
      </c>
      <c r="K212" s="272" t="e">
        <f>H212-H211</f>
        <v>#REF!</v>
      </c>
    </row>
    <row r="213" spans="1:29">
      <c r="B213" s="51" t="s">
        <v>662</v>
      </c>
      <c r="C213" s="16"/>
      <c r="D213" s="16"/>
      <c r="E213" s="16"/>
      <c r="F213" s="16"/>
      <c r="G213" s="271">
        <v>437</v>
      </c>
      <c r="H213" s="101">
        <v>1468.55</v>
      </c>
    </row>
    <row r="214" spans="1:29">
      <c r="B214" s="51" t="s">
        <v>663</v>
      </c>
      <c r="C214" s="16"/>
      <c r="D214" s="16"/>
      <c r="E214" s="16"/>
      <c r="F214" s="16"/>
      <c r="G214" s="271">
        <v>374</v>
      </c>
      <c r="H214" s="101">
        <v>1378.1540999999988</v>
      </c>
    </row>
    <row r="215" spans="1:29">
      <c r="C215">
        <f t="shared" ref="C215:H215" si="71">C194-C216</f>
        <v>63</v>
      </c>
      <c r="D215">
        <f t="shared" si="71"/>
        <v>-554.32163499998796</v>
      </c>
      <c r="E215">
        <f t="shared" si="71"/>
        <v>248</v>
      </c>
      <c r="F215">
        <f t="shared" si="71"/>
        <v>413.38778599999966</v>
      </c>
      <c r="G215">
        <f t="shared" si="71"/>
        <v>52</v>
      </c>
      <c r="H215">
        <f t="shared" si="71"/>
        <v>-162.62229199999456</v>
      </c>
      <c r="AC215">
        <v>722</v>
      </c>
    </row>
    <row r="216" spans="1:29">
      <c r="A216">
        <v>1</v>
      </c>
      <c r="B216" s="47" t="s">
        <v>220</v>
      </c>
      <c r="C216">
        <v>925</v>
      </c>
      <c r="D216">
        <v>3506.7041839999902</v>
      </c>
      <c r="E216">
        <v>87</v>
      </c>
      <c r="F216">
        <v>132.73710000000003</v>
      </c>
      <c r="G216">
        <v>919</v>
      </c>
      <c r="H216" s="102">
        <v>2475.4560509999942</v>
      </c>
    </row>
    <row r="217" spans="1:29" ht="14.25" customHeight="1">
      <c r="C217">
        <f t="shared" ref="C217:H217" si="72">C197-C218</f>
        <v>-12</v>
      </c>
      <c r="D217">
        <f t="shared" si="72"/>
        <v>-406.64501000000007</v>
      </c>
      <c r="E217">
        <f t="shared" si="72"/>
        <v>38</v>
      </c>
      <c r="F217">
        <f t="shared" si="72"/>
        <v>-43.01909999999998</v>
      </c>
      <c r="G217">
        <f t="shared" si="72"/>
        <v>-5</v>
      </c>
      <c r="H217">
        <f t="shared" si="72"/>
        <v>-396.54875999999996</v>
      </c>
    </row>
    <row r="218" spans="1:29">
      <c r="A218">
        <v>2</v>
      </c>
      <c r="B218" s="47" t="s">
        <v>221</v>
      </c>
      <c r="C218">
        <v>255</v>
      </c>
      <c r="D218">
        <v>909.47171000000003</v>
      </c>
      <c r="E218">
        <v>89</v>
      </c>
      <c r="F218">
        <v>220.21129999999999</v>
      </c>
      <c r="G218">
        <v>243</v>
      </c>
      <c r="H218" s="102">
        <v>810.56545999999992</v>
      </c>
    </row>
    <row r="219" spans="1:29">
      <c r="C219">
        <f t="shared" ref="C219:H219" si="73">C199-C220</f>
        <v>-33</v>
      </c>
      <c r="D219">
        <f t="shared" si="73"/>
        <v>1189.3049779999992</v>
      </c>
      <c r="E219">
        <f t="shared" si="73"/>
        <v>26</v>
      </c>
      <c r="F219">
        <f t="shared" si="73"/>
        <v>214.09516999999994</v>
      </c>
      <c r="G219">
        <f t="shared" si="73"/>
        <v>-36</v>
      </c>
      <c r="H219">
        <f t="shared" si="73"/>
        <v>807.06136099999935</v>
      </c>
    </row>
    <row r="220" spans="1:29">
      <c r="A220">
        <v>3</v>
      </c>
      <c r="B220" s="47">
        <v>2</v>
      </c>
      <c r="C220">
        <v>282</v>
      </c>
      <c r="D220">
        <v>2260.263492</v>
      </c>
      <c r="E220">
        <v>43</v>
      </c>
      <c r="F220">
        <v>48.615000000000009</v>
      </c>
      <c r="G220">
        <v>272</v>
      </c>
      <c r="H220" s="102">
        <v>1688.6556920000005</v>
      </c>
    </row>
    <row r="222" spans="1:29">
      <c r="C222" s="44">
        <f t="shared" ref="C222:H222" si="74">C194+C196</f>
        <v>1231</v>
      </c>
      <c r="D222" s="44">
        <f t="shared" si="74"/>
        <v>3455.2092490000023</v>
      </c>
      <c r="E222" s="44">
        <f t="shared" si="74"/>
        <v>462</v>
      </c>
      <c r="F222" s="44">
        <f t="shared" si="74"/>
        <v>723.31708599999968</v>
      </c>
      <c r="G222" s="44">
        <f t="shared" si="74"/>
        <v>1209</v>
      </c>
      <c r="H222" s="44">
        <f t="shared" si="74"/>
        <v>2726.8504589999998</v>
      </c>
    </row>
    <row r="223" spans="1:29" ht="12" customHeight="1">
      <c r="B223" s="47" t="s">
        <v>666</v>
      </c>
    </row>
    <row r="224" spans="1:29">
      <c r="B224" s="51" t="s">
        <v>667</v>
      </c>
      <c r="C224" s="16" t="e">
        <f>#REF!</f>
        <v>#REF!</v>
      </c>
      <c r="D224" s="16" t="e">
        <f>#REF!</f>
        <v>#REF!</v>
      </c>
      <c r="E224" s="16" t="e">
        <f>#REF!</f>
        <v>#REF!</v>
      </c>
      <c r="F224" s="16" t="e">
        <f>#REF!</f>
        <v>#REF!</v>
      </c>
      <c r="G224" s="16" t="e">
        <f>#REF!</f>
        <v>#REF!</v>
      </c>
      <c r="H224" s="101" t="e">
        <f>#REF!</f>
        <v>#REF!</v>
      </c>
    </row>
    <row r="225" spans="1:8">
      <c r="B225" s="51" t="s">
        <v>668</v>
      </c>
      <c r="C225" s="16" t="e">
        <f>#REF!</f>
        <v>#REF!</v>
      </c>
      <c r="D225" s="140" t="e">
        <f>#REF!</f>
        <v>#REF!</v>
      </c>
      <c r="E225" s="16" t="e">
        <f>#REF!</f>
        <v>#REF!</v>
      </c>
      <c r="F225" s="140" t="e">
        <f>#REF!</f>
        <v>#REF!</v>
      </c>
      <c r="G225" s="16" t="e">
        <f>#REF!</f>
        <v>#REF!</v>
      </c>
      <c r="H225" s="353" t="e">
        <f>#REF!</f>
        <v>#REF!</v>
      </c>
    </row>
    <row r="226" spans="1:8">
      <c r="B226" s="51" t="s">
        <v>669</v>
      </c>
      <c r="C226" s="16" t="e">
        <f>#REF!</f>
        <v>#REF!</v>
      </c>
      <c r="D226" s="140" t="e">
        <f>#REF!</f>
        <v>#REF!</v>
      </c>
      <c r="E226" s="16" t="e">
        <f>#REF!</f>
        <v>#REF!</v>
      </c>
      <c r="F226" s="140" t="e">
        <f>#REF!</f>
        <v>#REF!</v>
      </c>
      <c r="G226" s="16" t="e">
        <f>#REF!</f>
        <v>#REF!</v>
      </c>
      <c r="H226" s="353" t="e">
        <f>#REF!</f>
        <v>#REF!</v>
      </c>
    </row>
    <row r="227" spans="1:8">
      <c r="C227" t="e">
        <f t="shared" ref="C227:H227" si="75">SUM(C224:C226)</f>
        <v>#REF!</v>
      </c>
      <c r="D227" t="e">
        <f t="shared" si="75"/>
        <v>#REF!</v>
      </c>
      <c r="E227" t="e">
        <f t="shared" si="75"/>
        <v>#REF!</v>
      </c>
      <c r="F227" t="e">
        <f t="shared" si="75"/>
        <v>#REF!</v>
      </c>
      <c r="G227" t="e">
        <f t="shared" si="75"/>
        <v>#REF!</v>
      </c>
      <c r="H227" t="e">
        <f t="shared" si="75"/>
        <v>#REF!</v>
      </c>
    </row>
    <row r="228" spans="1:8">
      <c r="B228" s="340"/>
      <c r="C228" t="e">
        <f t="shared" ref="C228:H228" si="76">C227+C190</f>
        <v>#REF!</v>
      </c>
      <c r="D228" t="e">
        <f t="shared" si="76"/>
        <v>#REF!</v>
      </c>
      <c r="E228" t="e">
        <f t="shared" si="76"/>
        <v>#REF!</v>
      </c>
      <c r="F228" t="e">
        <f t="shared" si="76"/>
        <v>#REF!</v>
      </c>
      <c r="G228" t="e">
        <f t="shared" si="76"/>
        <v>#REF!</v>
      </c>
      <c r="H228" t="e">
        <f t="shared" si="76"/>
        <v>#REF!</v>
      </c>
    </row>
    <row r="229" spans="1:8" ht="60">
      <c r="B229" s="340" t="s">
        <v>670</v>
      </c>
      <c r="G229" s="355" t="e">
        <f>G211+G224</f>
        <v>#REF!</v>
      </c>
      <c r="H229" s="44" t="e">
        <f>H211+H224</f>
        <v>#REF!</v>
      </c>
    </row>
    <row r="230" spans="1:8">
      <c r="B230" s="47">
        <v>1686</v>
      </c>
      <c r="C230">
        <v>5573.52</v>
      </c>
      <c r="D230">
        <v>308</v>
      </c>
      <c r="E230">
        <v>518.58000000000004</v>
      </c>
    </row>
    <row r="231" spans="1:8">
      <c r="B231" s="47">
        <v>23</v>
      </c>
      <c r="C231">
        <v>51.18</v>
      </c>
      <c r="D231">
        <v>4</v>
      </c>
      <c r="E231">
        <v>4.3</v>
      </c>
    </row>
    <row r="232" spans="1:8">
      <c r="B232" s="47">
        <v>631</v>
      </c>
      <c r="C232">
        <v>1972.88</v>
      </c>
      <c r="D232">
        <v>290</v>
      </c>
      <c r="E232">
        <v>479.4</v>
      </c>
    </row>
    <row r="233" spans="1:8">
      <c r="B233" s="47">
        <f>B230-B231+B232</f>
        <v>2294</v>
      </c>
      <c r="C233" s="230">
        <f>C230-C231+C232</f>
        <v>7495.22</v>
      </c>
      <c r="D233" s="230">
        <f>D230-D231+D232</f>
        <v>594</v>
      </c>
      <c r="E233" s="230">
        <f>E230-E231+E232</f>
        <v>993.68000000000006</v>
      </c>
    </row>
    <row r="237" spans="1:8">
      <c r="C237">
        <f>C233/100*71</f>
        <v>5321.6062000000002</v>
      </c>
    </row>
    <row r="238" spans="1:8" ht="90">
      <c r="A238" s="362" t="s">
        <v>704</v>
      </c>
      <c r="B238" s="397" t="e">
        <f>'Bieu 1A'!#REF!+'Bieu 1B'!T327+'Bieu 2'!O394</f>
        <v>#REF!</v>
      </c>
      <c r="C238" s="44" t="e">
        <f>'Bieu 1A'!#REF!+'Bieu 1B'!U327+'Bieu 2'!P394</f>
        <v>#REF!</v>
      </c>
    </row>
    <row r="240" spans="1:8">
      <c r="A240" t="s">
        <v>730</v>
      </c>
      <c r="B240" s="47">
        <v>2167</v>
      </c>
      <c r="C240">
        <v>7726.96</v>
      </c>
    </row>
    <row r="241" spans="2:3">
      <c r="B241" s="47">
        <v>1577</v>
      </c>
      <c r="C241">
        <v>5355.22</v>
      </c>
    </row>
    <row r="242" spans="2:3">
      <c r="B242" s="47">
        <f>B240-B241</f>
        <v>590</v>
      </c>
      <c r="C242" s="754">
        <f>C240-C241</f>
        <v>2371.7399999999998</v>
      </c>
    </row>
  </sheetData>
  <mergeCells count="29">
    <mergeCell ref="G8:H8"/>
    <mergeCell ref="A1:H1"/>
    <mergeCell ref="A5:H5"/>
    <mergeCell ref="L5:M5"/>
    <mergeCell ref="M8:P8"/>
    <mergeCell ref="A8:A9"/>
    <mergeCell ref="B8:B9"/>
    <mergeCell ref="C8:C9"/>
    <mergeCell ref="D8:D9"/>
    <mergeCell ref="E8:F8"/>
    <mergeCell ref="A4:H4"/>
    <mergeCell ref="A6:H6"/>
    <mergeCell ref="A7:H7"/>
    <mergeCell ref="A3:H3"/>
    <mergeCell ref="A2:H2"/>
    <mergeCell ref="Q8:T8"/>
    <mergeCell ref="U8:V8"/>
    <mergeCell ref="M9:N9"/>
    <mergeCell ref="O9:P9"/>
    <mergeCell ref="Q9:R9"/>
    <mergeCell ref="S9:T9"/>
    <mergeCell ref="G192:H192"/>
    <mergeCell ref="A200:B200"/>
    <mergeCell ref="A190:B190"/>
    <mergeCell ref="A192:A193"/>
    <mergeCell ref="B192:B193"/>
    <mergeCell ref="C192:C193"/>
    <mergeCell ref="D192:D193"/>
    <mergeCell ref="E192:F192"/>
  </mergeCells>
  <printOptions horizontalCentered="1"/>
  <pageMargins left="0.7" right="0.7" top="0.75" bottom="0.75" header="0.3" footer="0.3"/>
  <pageSetup paperSize="9" orientation="portrait" r:id="rId1"/>
  <colBreaks count="1" manualBreakCount="1">
    <brk id="11" max="1048575" man="1"/>
  </colBreaks>
  <ignoredErrors>
    <ignoredError sqref="C132:D132 G132:H132 C57:D57 G57:H57 C66:D66 G66:H66 D67 H90 C30:D30 G30:H30 C42:H42 C45:H45 C81:H81 G147:H147"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N1214"/>
  <sheetViews>
    <sheetView tabSelected="1" topLeftCell="C78" zoomScale="70" zoomScaleNormal="70" zoomScaleSheetLayoutView="70" workbookViewId="0">
      <selection activeCell="C80" sqref="A80:XFD80"/>
    </sheetView>
  </sheetViews>
  <sheetFormatPr defaultColWidth="9.140625" defaultRowHeight="15"/>
  <cols>
    <col min="1" max="1" width="5.42578125" style="281" hidden="1" customWidth="1"/>
    <col min="2" max="2" width="7.7109375" style="281" hidden="1" customWidth="1"/>
    <col min="3" max="3" width="4.85546875" style="282" customWidth="1"/>
    <col min="4" max="4" width="30.7109375" style="435" customWidth="1"/>
    <col min="5" max="5" width="8.42578125" style="283" customWidth="1"/>
    <col min="6" max="6" width="14" style="283" customWidth="1"/>
    <col min="7" max="7" width="10.7109375" style="284" customWidth="1"/>
    <col min="8" max="8" width="10.7109375" style="282" customWidth="1"/>
    <col min="9" max="9" width="10.140625" style="282" customWidth="1"/>
    <col min="10" max="10" width="8.7109375" style="285" customWidth="1"/>
    <col min="11" max="11" width="12.28515625" style="283" customWidth="1"/>
    <col min="12" max="12" width="69.7109375" style="570" customWidth="1"/>
    <col min="13" max="16384" width="9.140625" style="281"/>
  </cols>
  <sheetData>
    <row r="1" spans="1:12" ht="15.75">
      <c r="A1" s="446"/>
      <c r="B1" s="446"/>
      <c r="C1" s="1461" t="s">
        <v>735</v>
      </c>
      <c r="D1" s="1461"/>
      <c r="E1" s="1461"/>
      <c r="F1" s="1461"/>
      <c r="G1" s="1461"/>
      <c r="H1" s="1461"/>
      <c r="I1" s="1461"/>
      <c r="J1" s="1461"/>
      <c r="K1" s="1461"/>
      <c r="L1" s="1461"/>
    </row>
    <row r="2" spans="1:12" ht="15.75">
      <c r="A2" s="446"/>
      <c r="B2" s="446"/>
      <c r="C2" s="1460" t="s">
        <v>731</v>
      </c>
      <c r="D2" s="1460"/>
      <c r="E2" s="1460"/>
      <c r="F2" s="1460"/>
      <c r="G2" s="1460"/>
      <c r="H2" s="1460"/>
      <c r="I2" s="1460"/>
      <c r="J2" s="1460"/>
      <c r="K2" s="1460"/>
      <c r="L2" s="1460"/>
    </row>
    <row r="3" spans="1:12" ht="15.75">
      <c r="A3" s="446"/>
      <c r="B3" s="446"/>
      <c r="C3" s="1467" t="s">
        <v>732</v>
      </c>
      <c r="D3" s="1467"/>
      <c r="E3" s="1467"/>
      <c r="F3" s="1467"/>
      <c r="G3" s="1467"/>
      <c r="H3" s="1467"/>
      <c r="I3" s="1467"/>
      <c r="J3" s="1467"/>
      <c r="K3" s="1467"/>
      <c r="L3" s="1467"/>
    </row>
    <row r="4" spans="1:12" ht="15.75">
      <c r="A4" s="446"/>
      <c r="B4" s="446"/>
      <c r="C4" s="1467" t="s">
        <v>733</v>
      </c>
      <c r="D4" s="1467"/>
      <c r="E4" s="1467"/>
      <c r="F4" s="1467"/>
      <c r="G4" s="1467"/>
      <c r="H4" s="1467"/>
      <c r="I4" s="1467"/>
      <c r="J4" s="1467"/>
      <c r="K4" s="1467"/>
      <c r="L4" s="1467"/>
    </row>
    <row r="5" spans="1:12" ht="15.75">
      <c r="A5" s="446"/>
      <c r="B5" s="446"/>
      <c r="C5" s="1462" t="s">
        <v>734</v>
      </c>
      <c r="D5" s="1462"/>
      <c r="E5" s="1462"/>
      <c r="F5" s="1462"/>
      <c r="G5" s="1462"/>
      <c r="H5" s="1462"/>
      <c r="I5" s="1462"/>
      <c r="J5" s="1462"/>
      <c r="K5" s="1462"/>
      <c r="L5" s="1462"/>
    </row>
    <row r="6" spans="1:12" s="283" customFormat="1" ht="15.75">
      <c r="A6" s="27"/>
      <c r="B6" s="392"/>
      <c r="C6" s="1463" t="s">
        <v>0</v>
      </c>
      <c r="D6" s="1463" t="s">
        <v>1</v>
      </c>
      <c r="E6" s="1463" t="s">
        <v>2</v>
      </c>
      <c r="F6" s="1463" t="s">
        <v>660</v>
      </c>
      <c r="G6" s="1463" t="s">
        <v>3</v>
      </c>
      <c r="H6" s="1465" t="s">
        <v>4</v>
      </c>
      <c r="I6" s="1466"/>
      <c r="J6" s="1465" t="s">
        <v>5</v>
      </c>
      <c r="K6" s="1466"/>
      <c r="L6" s="1463" t="s">
        <v>6</v>
      </c>
    </row>
    <row r="7" spans="1:12" s="283" customFormat="1" ht="47.25">
      <c r="A7" s="27"/>
      <c r="B7" s="392"/>
      <c r="C7" s="1464"/>
      <c r="D7" s="1464"/>
      <c r="E7" s="1464"/>
      <c r="F7" s="1464"/>
      <c r="G7" s="1464"/>
      <c r="H7" s="441" t="s">
        <v>7</v>
      </c>
      <c r="I7" s="441" t="s">
        <v>8</v>
      </c>
      <c r="J7" s="441" t="s">
        <v>9</v>
      </c>
      <c r="K7" s="441" t="s">
        <v>10</v>
      </c>
      <c r="L7" s="1464"/>
    </row>
    <row r="8" spans="1:12" s="288" customFormat="1" ht="15.75">
      <c r="A8" s="179"/>
      <c r="B8" s="447"/>
      <c r="C8" s="1444" t="s">
        <v>66</v>
      </c>
      <c r="D8" s="1448"/>
      <c r="E8" s="280"/>
      <c r="F8" s="280"/>
      <c r="G8" s="448"/>
      <c r="H8" s="179"/>
      <c r="I8" s="179"/>
      <c r="J8" s="179"/>
      <c r="K8" s="179"/>
      <c r="L8" s="280"/>
    </row>
    <row r="9" spans="1:12" s="288" customFormat="1" ht="15.75">
      <c r="A9" s="179"/>
      <c r="B9" s="447"/>
      <c r="C9" s="448" t="s">
        <v>233</v>
      </c>
      <c r="D9" s="1444" t="s">
        <v>749</v>
      </c>
      <c r="E9" s="1445"/>
      <c r="F9" s="1446"/>
      <c r="G9" s="448"/>
      <c r="H9" s="448"/>
      <c r="I9" s="448"/>
      <c r="J9" s="448"/>
      <c r="K9" s="448"/>
      <c r="L9" s="1082"/>
    </row>
    <row r="10" spans="1:12" s="291" customFormat="1" ht="15.75">
      <c r="A10" s="179"/>
      <c r="B10" s="447"/>
      <c r="C10" s="457" t="s">
        <v>450</v>
      </c>
      <c r="D10" s="1433" t="s">
        <v>1198</v>
      </c>
      <c r="E10" s="1434"/>
      <c r="F10" s="1435"/>
      <c r="G10" s="450"/>
      <c r="H10" s="457"/>
      <c r="I10" s="457"/>
      <c r="J10" s="457"/>
      <c r="K10" s="457"/>
      <c r="L10" s="456"/>
    </row>
    <row r="11" spans="1:12" s="289" customFormat="1" ht="94.5">
      <c r="A11" s="179"/>
      <c r="B11" s="447"/>
      <c r="C11" s="449">
        <v>1</v>
      </c>
      <c r="D11" s="1106" t="s">
        <v>3197</v>
      </c>
      <c r="E11" s="449" t="s">
        <v>548</v>
      </c>
      <c r="F11" s="27" t="s">
        <v>3198</v>
      </c>
      <c r="G11" s="1099">
        <v>0.4</v>
      </c>
      <c r="H11" s="449"/>
      <c r="I11" s="1105">
        <v>0.4</v>
      </c>
      <c r="J11" s="449" t="s">
        <v>163</v>
      </c>
      <c r="K11" s="449" t="s">
        <v>3199</v>
      </c>
      <c r="L11" s="449" t="s">
        <v>3200</v>
      </c>
    </row>
    <row r="12" spans="1:12" s="289" customFormat="1" ht="47.25">
      <c r="A12" s="179"/>
      <c r="B12" s="447"/>
      <c r="C12" s="449">
        <v>2</v>
      </c>
      <c r="D12" s="1098" t="s">
        <v>3201</v>
      </c>
      <c r="E12" s="451" t="s">
        <v>23</v>
      </c>
      <c r="F12" s="444" t="s">
        <v>404</v>
      </c>
      <c r="G12" s="1099">
        <v>1.3553999999999999</v>
      </c>
      <c r="H12" s="1100"/>
      <c r="I12" s="1101">
        <v>1.3553999999999999</v>
      </c>
      <c r="J12" s="449" t="s">
        <v>163</v>
      </c>
      <c r="K12" s="1102" t="s">
        <v>3202</v>
      </c>
      <c r="L12" s="1103" t="s">
        <v>3203</v>
      </c>
    </row>
    <row r="13" spans="1:12" s="289" customFormat="1" ht="63">
      <c r="A13" s="179"/>
      <c r="B13" s="447"/>
      <c r="C13" s="449">
        <v>3</v>
      </c>
      <c r="D13" s="1104" t="s">
        <v>3204</v>
      </c>
      <c r="E13" s="449" t="s">
        <v>32</v>
      </c>
      <c r="F13" s="449" t="s">
        <v>3205</v>
      </c>
      <c r="G13" s="1099">
        <v>6.4000000000000003E-3</v>
      </c>
      <c r="H13" s="449"/>
      <c r="I13" s="1105">
        <v>6.4000000000000003E-3</v>
      </c>
      <c r="J13" s="449" t="s">
        <v>163</v>
      </c>
      <c r="K13" s="1106" t="s">
        <v>3206</v>
      </c>
      <c r="L13" s="1107" t="s">
        <v>3207</v>
      </c>
    </row>
    <row r="14" spans="1:12" s="289" customFormat="1" ht="63">
      <c r="A14" s="179"/>
      <c r="B14" s="447"/>
      <c r="C14" s="449">
        <v>4</v>
      </c>
      <c r="D14" s="1106" t="s">
        <v>3208</v>
      </c>
      <c r="E14" s="449" t="s">
        <v>24</v>
      </c>
      <c r="F14" s="444" t="s">
        <v>3209</v>
      </c>
      <c r="G14" s="1099">
        <v>0.28599999999999998</v>
      </c>
      <c r="H14" s="449"/>
      <c r="I14" s="1105">
        <v>0.28599999999999998</v>
      </c>
      <c r="J14" s="449" t="s">
        <v>163</v>
      </c>
      <c r="K14" s="449" t="s">
        <v>3210</v>
      </c>
      <c r="L14" s="1102" t="s">
        <v>3211</v>
      </c>
    </row>
    <row r="15" spans="1:12" s="289" customFormat="1" ht="63">
      <c r="A15" s="179"/>
      <c r="B15" s="447"/>
      <c r="C15" s="449">
        <v>5</v>
      </c>
      <c r="D15" s="1106" t="s">
        <v>3212</v>
      </c>
      <c r="E15" s="449" t="s">
        <v>57</v>
      </c>
      <c r="F15" s="444" t="s">
        <v>3209</v>
      </c>
      <c r="G15" s="1099">
        <v>6.5799999999999997E-2</v>
      </c>
      <c r="H15" s="449"/>
      <c r="I15" s="1105">
        <v>6.5799999999999997E-2</v>
      </c>
      <c r="J15" s="449" t="s">
        <v>163</v>
      </c>
      <c r="K15" s="449" t="s">
        <v>3213</v>
      </c>
      <c r="L15" s="449" t="s">
        <v>3214</v>
      </c>
    </row>
    <row r="16" spans="1:12" s="289" customFormat="1" ht="63">
      <c r="A16" s="179"/>
      <c r="B16" s="447"/>
      <c r="C16" s="449">
        <v>6</v>
      </c>
      <c r="D16" s="1106" t="s">
        <v>3215</v>
      </c>
      <c r="E16" s="449" t="s">
        <v>24</v>
      </c>
      <c r="F16" s="444" t="s">
        <v>3209</v>
      </c>
      <c r="G16" s="1099">
        <v>0.153</v>
      </c>
      <c r="H16" s="449"/>
      <c r="I16" s="1105">
        <v>0.153</v>
      </c>
      <c r="J16" s="449" t="s">
        <v>163</v>
      </c>
      <c r="K16" s="449" t="s">
        <v>3216</v>
      </c>
      <c r="L16" s="449" t="s">
        <v>3217</v>
      </c>
    </row>
    <row r="17" spans="1:12" s="289" customFormat="1" ht="47.25">
      <c r="A17" s="179"/>
      <c r="B17" s="447"/>
      <c r="C17" s="449">
        <v>7</v>
      </c>
      <c r="D17" s="1106" t="s">
        <v>3218</v>
      </c>
      <c r="E17" s="449" t="s">
        <v>20</v>
      </c>
      <c r="F17" s="444" t="s">
        <v>3209</v>
      </c>
      <c r="G17" s="1099">
        <v>3.3000000000000002E-2</v>
      </c>
      <c r="H17" s="449"/>
      <c r="I17" s="1105">
        <v>3.3000000000000002E-2</v>
      </c>
      <c r="J17" s="449" t="s">
        <v>163</v>
      </c>
      <c r="K17" s="449" t="s">
        <v>3219</v>
      </c>
      <c r="L17" s="1106" t="s">
        <v>3220</v>
      </c>
    </row>
    <row r="18" spans="1:12" s="289" customFormat="1" ht="47.25">
      <c r="A18" s="179"/>
      <c r="B18" s="447"/>
      <c r="C18" s="449">
        <v>8</v>
      </c>
      <c r="D18" s="1102" t="s">
        <v>3221</v>
      </c>
      <c r="E18" s="449" t="s">
        <v>31</v>
      </c>
      <c r="F18" s="444" t="s">
        <v>3209</v>
      </c>
      <c r="G18" s="1099">
        <v>0.13</v>
      </c>
      <c r="H18" s="449"/>
      <c r="I18" s="1099">
        <v>0.13</v>
      </c>
      <c r="J18" s="449" t="s">
        <v>163</v>
      </c>
      <c r="K18" s="444" t="s">
        <v>3222</v>
      </c>
      <c r="L18" s="1102" t="s">
        <v>3223</v>
      </c>
    </row>
    <row r="19" spans="1:12" s="289" customFormat="1" ht="47.25">
      <c r="A19" s="179"/>
      <c r="B19" s="447"/>
      <c r="C19" s="449">
        <v>9</v>
      </c>
      <c r="D19" s="107" t="s">
        <v>3224</v>
      </c>
      <c r="E19" s="27" t="s">
        <v>57</v>
      </c>
      <c r="F19" s="546" t="s">
        <v>3209</v>
      </c>
      <c r="G19" s="1112">
        <v>6.1400000000000003E-2</v>
      </c>
      <c r="H19" s="27"/>
      <c r="I19" s="937">
        <v>1.2999999999999999E-2</v>
      </c>
      <c r="J19" s="449" t="s">
        <v>163</v>
      </c>
      <c r="K19" s="27" t="s">
        <v>3219</v>
      </c>
      <c r="L19" s="27" t="s">
        <v>3225</v>
      </c>
    </row>
    <row r="20" spans="1:12" s="289" customFormat="1" ht="47.25">
      <c r="A20" s="179"/>
      <c r="B20" s="447"/>
      <c r="C20" s="449">
        <v>10</v>
      </c>
      <c r="D20" s="107" t="s">
        <v>3226</v>
      </c>
      <c r="E20" s="27" t="s">
        <v>57</v>
      </c>
      <c r="F20" s="546" t="s">
        <v>3209</v>
      </c>
      <c r="G20" s="1112">
        <v>4.2700000000000002E-2</v>
      </c>
      <c r="H20" s="27"/>
      <c r="I20" s="937">
        <f>0.025</f>
        <v>2.5000000000000001E-2</v>
      </c>
      <c r="J20" s="449" t="s">
        <v>163</v>
      </c>
      <c r="K20" s="27" t="s">
        <v>3219</v>
      </c>
      <c r="L20" s="27" t="s">
        <v>3225</v>
      </c>
    </row>
    <row r="21" spans="1:12" s="289" customFormat="1" ht="47.25">
      <c r="A21" s="179"/>
      <c r="B21" s="447"/>
      <c r="C21" s="449">
        <v>11</v>
      </c>
      <c r="D21" s="107" t="s">
        <v>3227</v>
      </c>
      <c r="E21" s="27" t="s">
        <v>20</v>
      </c>
      <c r="F21" s="546" t="s">
        <v>3209</v>
      </c>
      <c r="G21" s="1112">
        <v>1.4999999999999999E-2</v>
      </c>
      <c r="H21" s="27"/>
      <c r="I21" s="937">
        <v>1.4999999999999999E-2</v>
      </c>
      <c r="J21" s="449" t="s">
        <v>163</v>
      </c>
      <c r="K21" s="27" t="s">
        <v>3228</v>
      </c>
      <c r="L21" s="27" t="s">
        <v>3229</v>
      </c>
    </row>
    <row r="22" spans="1:12" s="289" customFormat="1" ht="47.25">
      <c r="A22" s="179"/>
      <c r="B22" s="447"/>
      <c r="C22" s="449">
        <v>12</v>
      </c>
      <c r="D22" s="1108" t="s">
        <v>3230</v>
      </c>
      <c r="E22" s="123" t="s">
        <v>23</v>
      </c>
      <c r="F22" s="123" t="s">
        <v>404</v>
      </c>
      <c r="G22" s="1308">
        <f>+I22</f>
        <v>0.05</v>
      </c>
      <c r="H22" s="1309"/>
      <c r="I22" s="1308">
        <v>0.05</v>
      </c>
      <c r="J22" s="12" t="s">
        <v>163</v>
      </c>
      <c r="K22" s="122" t="s">
        <v>3231</v>
      </c>
      <c r="L22" s="1" t="s">
        <v>3232</v>
      </c>
    </row>
    <row r="23" spans="1:12" s="289" customFormat="1" ht="47.25">
      <c r="A23" s="179"/>
      <c r="B23" s="447"/>
      <c r="C23" s="449">
        <v>13</v>
      </c>
      <c r="D23" s="12" t="s">
        <v>3233</v>
      </c>
      <c r="E23" s="123" t="s">
        <v>23</v>
      </c>
      <c r="F23" s="123" t="s">
        <v>404</v>
      </c>
      <c r="G23" s="1308">
        <f>+I23</f>
        <v>1</v>
      </c>
      <c r="H23" s="1309"/>
      <c r="I23" s="1308">
        <v>1</v>
      </c>
      <c r="J23" s="12" t="s">
        <v>163</v>
      </c>
      <c r="K23" s="122" t="s">
        <v>3234</v>
      </c>
      <c r="L23" s="1" t="s">
        <v>3235</v>
      </c>
    </row>
    <row r="24" spans="1:12" s="289" customFormat="1" ht="78.75">
      <c r="A24" s="179"/>
      <c r="B24" s="447"/>
      <c r="C24" s="449">
        <v>14</v>
      </c>
      <c r="D24" s="12" t="s">
        <v>4013</v>
      </c>
      <c r="E24" s="123" t="s">
        <v>23</v>
      </c>
      <c r="F24" s="123" t="s">
        <v>3209</v>
      </c>
      <c r="G24" s="1308">
        <v>3.7000000000000002E-3</v>
      </c>
      <c r="H24" s="1309"/>
      <c r="I24" s="1308">
        <v>3.7000000000000002E-3</v>
      </c>
      <c r="J24" s="12" t="s">
        <v>163</v>
      </c>
      <c r="K24" s="122" t="s">
        <v>4014</v>
      </c>
      <c r="L24" s="1" t="s">
        <v>4015</v>
      </c>
    </row>
    <row r="25" spans="1:12" s="288" customFormat="1" ht="15.75">
      <c r="A25" s="179"/>
      <c r="B25" s="447"/>
      <c r="C25" s="462" t="s">
        <v>431</v>
      </c>
      <c r="D25" s="1433" t="s">
        <v>743</v>
      </c>
      <c r="E25" s="1434"/>
      <c r="F25" s="1435"/>
      <c r="G25" s="450"/>
      <c r="H25" s="462"/>
      <c r="I25" s="462"/>
      <c r="J25" s="462"/>
      <c r="K25" s="462"/>
      <c r="L25" s="445"/>
    </row>
    <row r="26" spans="1:12" s="289" customFormat="1" ht="110.25">
      <c r="A26" s="452"/>
      <c r="B26" s="453"/>
      <c r="C26" s="123">
        <v>15</v>
      </c>
      <c r="D26" s="1109" t="s">
        <v>4016</v>
      </c>
      <c r="E26" s="1110" t="s">
        <v>23</v>
      </c>
      <c r="F26" s="123" t="s">
        <v>3209</v>
      </c>
      <c r="G26" s="1105">
        <v>0.57599999999999996</v>
      </c>
      <c r="H26" s="1111"/>
      <c r="I26" s="1105">
        <f>G26</f>
        <v>0.57599999999999996</v>
      </c>
      <c r="J26" s="1105" t="s">
        <v>3237</v>
      </c>
      <c r="K26" s="1110" t="s">
        <v>3228</v>
      </c>
      <c r="L26" s="1110" t="s">
        <v>4017</v>
      </c>
    </row>
    <row r="27" spans="1:12" s="289" customFormat="1" ht="78.75">
      <c r="A27" s="452"/>
      <c r="B27" s="453"/>
      <c r="C27" s="123">
        <v>16</v>
      </c>
      <c r="D27" s="1109" t="s">
        <v>3236</v>
      </c>
      <c r="E27" s="1110" t="s">
        <v>23</v>
      </c>
      <c r="F27" s="123" t="s">
        <v>3209</v>
      </c>
      <c r="G27" s="1105">
        <v>6.6689999999999996</v>
      </c>
      <c r="H27" s="1111"/>
      <c r="I27" s="1105">
        <f>G27</f>
        <v>6.6689999999999996</v>
      </c>
      <c r="J27" s="1105" t="s">
        <v>3237</v>
      </c>
      <c r="K27" s="1110" t="s">
        <v>3238</v>
      </c>
      <c r="L27" s="1110" t="s">
        <v>3239</v>
      </c>
    </row>
    <row r="28" spans="1:12" s="288" customFormat="1" ht="15.75" hidden="1">
      <c r="A28" s="179"/>
      <c r="B28" s="447"/>
      <c r="C28" s="448" t="s">
        <v>234</v>
      </c>
      <c r="D28" s="1444" t="s">
        <v>1048</v>
      </c>
      <c r="E28" s="1447"/>
      <c r="F28" s="1448"/>
      <c r="G28" s="450"/>
      <c r="H28" s="179"/>
      <c r="I28" s="179"/>
      <c r="J28" s="179"/>
      <c r="K28" s="179"/>
      <c r="L28" s="280"/>
    </row>
    <row r="29" spans="1:12" s="283" customFormat="1" ht="15.75" hidden="1">
      <c r="A29" s="454"/>
      <c r="B29" s="454"/>
      <c r="C29" s="909"/>
      <c r="D29" s="122"/>
      <c r="E29" s="123"/>
      <c r="F29" s="123"/>
      <c r="G29" s="123"/>
      <c r="H29" s="12"/>
      <c r="I29" s="12"/>
      <c r="J29" s="909"/>
      <c r="K29" s="123"/>
      <c r="L29" s="12"/>
    </row>
    <row r="30" spans="1:12" s="288" customFormat="1" ht="15.75">
      <c r="A30" s="179"/>
      <c r="B30" s="447"/>
      <c r="C30" s="1444" t="s">
        <v>171</v>
      </c>
      <c r="D30" s="1448"/>
      <c r="E30" s="280"/>
      <c r="F30" s="280"/>
      <c r="G30" s="450"/>
      <c r="H30" s="179"/>
      <c r="I30" s="179"/>
      <c r="J30" s="179"/>
      <c r="K30" s="179"/>
      <c r="L30" s="280"/>
    </row>
    <row r="31" spans="1:12" s="288" customFormat="1" ht="15.75">
      <c r="A31" s="179"/>
      <c r="B31" s="447"/>
      <c r="C31" s="448" t="s">
        <v>233</v>
      </c>
      <c r="D31" s="1444" t="s">
        <v>749</v>
      </c>
      <c r="E31" s="1445"/>
      <c r="F31" s="1446"/>
      <c r="G31" s="450"/>
      <c r="H31" s="179"/>
      <c r="I31" s="179"/>
      <c r="J31" s="179"/>
      <c r="K31" s="179"/>
      <c r="L31" s="280"/>
    </row>
    <row r="32" spans="1:12" s="291" customFormat="1" ht="15.75">
      <c r="A32" s="179"/>
      <c r="B32" s="447"/>
      <c r="C32" s="457" t="s">
        <v>450</v>
      </c>
      <c r="D32" s="1433" t="s">
        <v>3358</v>
      </c>
      <c r="E32" s="1434"/>
      <c r="F32" s="1435"/>
      <c r="G32" s="450"/>
      <c r="H32" s="457"/>
      <c r="I32" s="457"/>
      <c r="J32" s="457"/>
      <c r="K32" s="457"/>
      <c r="L32" s="456"/>
    </row>
    <row r="33" spans="1:12" s="292" customFormat="1" ht="126">
      <c r="A33" s="179"/>
      <c r="B33" s="447"/>
      <c r="C33" s="909">
        <v>1</v>
      </c>
      <c r="D33" s="910" t="s">
        <v>1162</v>
      </c>
      <c r="E33" s="911" t="s">
        <v>63</v>
      </c>
      <c r="F33" s="911" t="s">
        <v>1163</v>
      </c>
      <c r="G33" s="911">
        <v>2.5</v>
      </c>
      <c r="H33" s="912"/>
      <c r="I33" s="911">
        <v>1.3</v>
      </c>
      <c r="J33" s="909" t="s">
        <v>13</v>
      </c>
      <c r="K33" s="911" t="s">
        <v>1164</v>
      </c>
      <c r="L33" s="913" t="s">
        <v>1165</v>
      </c>
    </row>
    <row r="34" spans="1:12" s="292" customFormat="1" ht="110.25">
      <c r="A34" s="27"/>
      <c r="B34" s="392"/>
      <c r="C34" s="1020">
        <v>2</v>
      </c>
      <c r="D34" s="910" t="s">
        <v>3412</v>
      </c>
      <c r="E34" s="1020" t="s">
        <v>12</v>
      </c>
      <c r="F34" s="911" t="s">
        <v>3413</v>
      </c>
      <c r="G34" s="1028">
        <v>135.65</v>
      </c>
      <c r="H34" s="1028">
        <v>71.959999999999994</v>
      </c>
      <c r="I34" s="1028">
        <v>78</v>
      </c>
      <c r="J34" s="1020" t="s">
        <v>13</v>
      </c>
      <c r="K34" s="911" t="s">
        <v>3414</v>
      </c>
      <c r="L34" s="913" t="s">
        <v>3415</v>
      </c>
    </row>
    <row r="35" spans="1:12" s="292" customFormat="1" ht="94.5">
      <c r="A35" s="179"/>
      <c r="B35" s="447"/>
      <c r="C35" s="909">
        <v>3</v>
      </c>
      <c r="D35" s="910" t="s">
        <v>1166</v>
      </c>
      <c r="E35" s="911" t="s">
        <v>12</v>
      </c>
      <c r="F35" s="911" t="s">
        <v>1167</v>
      </c>
      <c r="G35" s="911">
        <v>0.46</v>
      </c>
      <c r="H35" s="912"/>
      <c r="I35" s="911">
        <v>0.46</v>
      </c>
      <c r="J35" s="909" t="s">
        <v>13</v>
      </c>
      <c r="K35" s="911" t="s">
        <v>1168</v>
      </c>
      <c r="L35" s="913" t="s">
        <v>1169</v>
      </c>
    </row>
    <row r="36" spans="1:12" s="292" customFormat="1" ht="31.5">
      <c r="A36" s="179"/>
      <c r="B36" s="447"/>
      <c r="C36" s="1020">
        <v>4</v>
      </c>
      <c r="D36" s="914" t="s">
        <v>1170</v>
      </c>
      <c r="E36" s="909" t="s">
        <v>23</v>
      </c>
      <c r="F36" s="909" t="s">
        <v>1171</v>
      </c>
      <c r="G36" s="909">
        <v>1.4</v>
      </c>
      <c r="H36" s="915">
        <v>1</v>
      </c>
      <c r="I36" s="909">
        <v>1.4</v>
      </c>
      <c r="J36" s="909" t="s">
        <v>13</v>
      </c>
      <c r="K36" s="909" t="s">
        <v>1172</v>
      </c>
      <c r="L36" s="916" t="s">
        <v>1173</v>
      </c>
    </row>
    <row r="37" spans="1:12" s="292" customFormat="1" ht="110.25">
      <c r="A37" s="179"/>
      <c r="B37" s="447"/>
      <c r="C37" s="909">
        <v>5</v>
      </c>
      <c r="D37" s="914" t="s">
        <v>1174</v>
      </c>
      <c r="E37" s="917" t="s">
        <v>23</v>
      </c>
      <c r="F37" s="909" t="s">
        <v>404</v>
      </c>
      <c r="G37" s="918">
        <v>11.54</v>
      </c>
      <c r="H37" s="919">
        <v>5.89</v>
      </c>
      <c r="I37" s="920">
        <v>11.54</v>
      </c>
      <c r="J37" s="909" t="s">
        <v>13</v>
      </c>
      <c r="K37" s="909" t="s">
        <v>1175</v>
      </c>
      <c r="L37" s="916" t="s">
        <v>1176</v>
      </c>
    </row>
    <row r="38" spans="1:12" s="292" customFormat="1" ht="47.25">
      <c r="A38" s="179"/>
      <c r="B38" s="447"/>
      <c r="C38" s="1020">
        <v>6</v>
      </c>
      <c r="D38" s="122" t="s">
        <v>1177</v>
      </c>
      <c r="E38" s="123" t="s">
        <v>23</v>
      </c>
      <c r="F38" s="123" t="s">
        <v>1178</v>
      </c>
      <c r="G38" s="123">
        <v>12</v>
      </c>
      <c r="H38" s="123">
        <v>4</v>
      </c>
      <c r="I38" s="123">
        <f>G38</f>
        <v>12</v>
      </c>
      <c r="J38" s="123" t="s">
        <v>13</v>
      </c>
      <c r="K38" s="123" t="s">
        <v>1179</v>
      </c>
      <c r="L38" s="12" t="s">
        <v>1180</v>
      </c>
    </row>
    <row r="39" spans="1:12" s="292" customFormat="1" ht="31.5">
      <c r="A39" s="179"/>
      <c r="B39" s="447"/>
      <c r="C39" s="909">
        <v>7</v>
      </c>
      <c r="D39" s="914" t="s">
        <v>1181</v>
      </c>
      <c r="E39" s="909" t="s">
        <v>24</v>
      </c>
      <c r="F39" s="909" t="s">
        <v>1171</v>
      </c>
      <c r="G39" s="909">
        <v>0.3</v>
      </c>
      <c r="H39" s="909">
        <v>0.3</v>
      </c>
      <c r="I39" s="909">
        <f>G39</f>
        <v>0.3</v>
      </c>
      <c r="J39" s="909" t="s">
        <v>1182</v>
      </c>
      <c r="K39" s="909" t="s">
        <v>1183</v>
      </c>
      <c r="L39" s="916" t="s">
        <v>1184</v>
      </c>
    </row>
    <row r="40" spans="1:12" s="292" customFormat="1" ht="31.5">
      <c r="A40" s="179"/>
      <c r="B40" s="447"/>
      <c r="C40" s="1020">
        <v>8</v>
      </c>
      <c r="D40" s="914" t="s">
        <v>1185</v>
      </c>
      <c r="E40" s="909" t="s">
        <v>24</v>
      </c>
      <c r="F40" s="909" t="s">
        <v>1171</v>
      </c>
      <c r="G40" s="909">
        <v>0.6</v>
      </c>
      <c r="H40" s="909">
        <v>0.6</v>
      </c>
      <c r="I40" s="909">
        <f>G40</f>
        <v>0.6</v>
      </c>
      <c r="J40" s="909" t="s">
        <v>1182</v>
      </c>
      <c r="K40" s="909" t="s">
        <v>1186</v>
      </c>
      <c r="L40" s="916" t="s">
        <v>1187</v>
      </c>
    </row>
    <row r="41" spans="1:12" s="292" customFormat="1" ht="31.5">
      <c r="A41" s="179"/>
      <c r="B41" s="447"/>
      <c r="C41" s="909">
        <v>9</v>
      </c>
      <c r="D41" s="914" t="s">
        <v>1188</v>
      </c>
      <c r="E41" s="909" t="s">
        <v>24</v>
      </c>
      <c r="F41" s="909" t="s">
        <v>1171</v>
      </c>
      <c r="G41" s="909">
        <v>0.7</v>
      </c>
      <c r="H41" s="909">
        <v>0.7</v>
      </c>
      <c r="I41" s="909">
        <f>G41</f>
        <v>0.7</v>
      </c>
      <c r="J41" s="909" t="s">
        <v>1182</v>
      </c>
      <c r="K41" s="909" t="s">
        <v>1189</v>
      </c>
      <c r="L41" s="916" t="s">
        <v>1190</v>
      </c>
    </row>
    <row r="42" spans="1:12" s="292" customFormat="1" ht="31.5">
      <c r="A42" s="179"/>
      <c r="B42" s="447"/>
      <c r="C42" s="1020">
        <v>10</v>
      </c>
      <c r="D42" s="914" t="s">
        <v>1191</v>
      </c>
      <c r="E42" s="909" t="s">
        <v>24</v>
      </c>
      <c r="F42" s="909" t="s">
        <v>1171</v>
      </c>
      <c r="G42" s="921">
        <v>1</v>
      </c>
      <c r="H42" s="921">
        <v>1</v>
      </c>
      <c r="I42" s="922">
        <v>1</v>
      </c>
      <c r="J42" s="909" t="s">
        <v>1182</v>
      </c>
      <c r="K42" s="909" t="s">
        <v>1192</v>
      </c>
      <c r="L42" s="916" t="s">
        <v>1193</v>
      </c>
    </row>
    <row r="43" spans="1:12" s="292" customFormat="1" ht="78.75">
      <c r="A43" s="179"/>
      <c r="B43" s="447"/>
      <c r="C43" s="909">
        <v>11</v>
      </c>
      <c r="D43" s="914" t="s">
        <v>1194</v>
      </c>
      <c r="E43" s="909" t="s">
        <v>24</v>
      </c>
      <c r="F43" s="909" t="s">
        <v>1195</v>
      </c>
      <c r="G43" s="919">
        <v>1.2</v>
      </c>
      <c r="H43" s="919">
        <v>1.2</v>
      </c>
      <c r="I43" s="919">
        <v>1.2</v>
      </c>
      <c r="J43" s="909" t="s">
        <v>1182</v>
      </c>
      <c r="K43" s="909" t="s">
        <v>1196</v>
      </c>
      <c r="L43" s="916" t="s">
        <v>1197</v>
      </c>
    </row>
    <row r="44" spans="1:12" s="292" customFormat="1" ht="78.75">
      <c r="A44" s="27"/>
      <c r="B44" s="392"/>
      <c r="C44" s="1020">
        <v>12</v>
      </c>
      <c r="D44" s="910" t="s">
        <v>3359</v>
      </c>
      <c r="E44" s="1020" t="s">
        <v>22</v>
      </c>
      <c r="F44" s="911" t="s">
        <v>1171</v>
      </c>
      <c r="G44" s="1021">
        <v>27</v>
      </c>
      <c r="H44" s="1021"/>
      <c r="I44" s="1021">
        <v>20</v>
      </c>
      <c r="J44" s="1020" t="s">
        <v>13</v>
      </c>
      <c r="K44" s="1022" t="s">
        <v>3360</v>
      </c>
      <c r="L44" s="1023" t="s">
        <v>3361</v>
      </c>
    </row>
    <row r="45" spans="1:12" s="292" customFormat="1" ht="110.25">
      <c r="A45" s="27"/>
      <c r="B45" s="392"/>
      <c r="C45" s="909">
        <v>13</v>
      </c>
      <c r="D45" s="910" t="s">
        <v>3362</v>
      </c>
      <c r="E45" s="1020" t="s">
        <v>23</v>
      </c>
      <c r="F45" s="911" t="s">
        <v>1171</v>
      </c>
      <c r="G45" s="1024">
        <v>10</v>
      </c>
      <c r="H45" s="1024">
        <v>7</v>
      </c>
      <c r="I45" s="1024">
        <v>5.7</v>
      </c>
      <c r="J45" s="1020" t="s">
        <v>13</v>
      </c>
      <c r="K45" s="1020" t="s">
        <v>3363</v>
      </c>
      <c r="L45" s="913" t="s">
        <v>3364</v>
      </c>
    </row>
    <row r="46" spans="1:12" s="292" customFormat="1" ht="110.25">
      <c r="A46" s="27"/>
      <c r="B46" s="392"/>
      <c r="C46" s="1020">
        <v>14</v>
      </c>
      <c r="D46" s="1025" t="s">
        <v>3365</v>
      </c>
      <c r="E46" s="1026" t="s">
        <v>23</v>
      </c>
      <c r="F46" s="1027" t="s">
        <v>1171</v>
      </c>
      <c r="G46" s="1028">
        <v>11.299999999999999</v>
      </c>
      <c r="H46" s="1028">
        <v>2.1</v>
      </c>
      <c r="I46" s="1021">
        <v>2.2000000000000002</v>
      </c>
      <c r="J46" s="1020" t="s">
        <v>13</v>
      </c>
      <c r="K46" s="1027" t="s">
        <v>3366</v>
      </c>
      <c r="L46" s="1029" t="s">
        <v>3367</v>
      </c>
    </row>
    <row r="47" spans="1:12" s="292" customFormat="1" ht="236.25">
      <c r="A47" s="27"/>
      <c r="B47" s="392"/>
      <c r="C47" s="909">
        <v>15</v>
      </c>
      <c r="D47" s="910" t="s">
        <v>3368</v>
      </c>
      <c r="E47" s="911" t="s">
        <v>22</v>
      </c>
      <c r="F47" s="911" t="s">
        <v>3369</v>
      </c>
      <c r="G47" s="911">
        <v>4.3</v>
      </c>
      <c r="H47" s="911">
        <v>4.3</v>
      </c>
      <c r="I47" s="911">
        <v>4.3</v>
      </c>
      <c r="J47" s="911" t="s">
        <v>13</v>
      </c>
      <c r="K47" s="911" t="s">
        <v>1183</v>
      </c>
      <c r="L47" s="1030" t="s">
        <v>3370</v>
      </c>
    </row>
    <row r="48" spans="1:12" s="292" customFormat="1" ht="47.25">
      <c r="A48" s="179"/>
      <c r="B48" s="447"/>
      <c r="C48" s="1020">
        <v>16</v>
      </c>
      <c r="D48" s="1031" t="s">
        <v>3371</v>
      </c>
      <c r="E48" s="1022" t="s">
        <v>23</v>
      </c>
      <c r="F48" s="1032" t="s">
        <v>1171</v>
      </c>
      <c r="G48" s="1033">
        <v>1.87</v>
      </c>
      <c r="H48" s="1033">
        <v>1.5</v>
      </c>
      <c r="I48" s="911">
        <f t="shared" ref="I48" si="0">G48</f>
        <v>1.87</v>
      </c>
      <c r="J48" s="1020" t="s">
        <v>13</v>
      </c>
      <c r="K48" s="1034" t="s">
        <v>1192</v>
      </c>
      <c r="L48" s="1035" t="s">
        <v>3372</v>
      </c>
    </row>
    <row r="49" spans="1:12" s="292" customFormat="1" ht="78.75">
      <c r="A49" s="27"/>
      <c r="B49" s="392"/>
      <c r="C49" s="909">
        <v>17</v>
      </c>
      <c r="D49" s="1025" t="s">
        <v>3373</v>
      </c>
      <c r="E49" s="1020" t="s">
        <v>24</v>
      </c>
      <c r="F49" s="1020" t="s">
        <v>1171</v>
      </c>
      <c r="G49" s="1036">
        <v>0.9</v>
      </c>
      <c r="H49" s="1036">
        <v>0.9</v>
      </c>
      <c r="I49" s="1036">
        <f>G49</f>
        <v>0.9</v>
      </c>
      <c r="J49" s="1020" t="s">
        <v>1182</v>
      </c>
      <c r="K49" s="1020" t="s">
        <v>1189</v>
      </c>
      <c r="L49" s="1037" t="s">
        <v>3374</v>
      </c>
    </row>
    <row r="50" spans="1:12" s="292" customFormat="1" ht="78.75">
      <c r="A50" s="27"/>
      <c r="B50" s="392"/>
      <c r="C50" s="1020">
        <v>18</v>
      </c>
      <c r="D50" s="1025" t="s">
        <v>3375</v>
      </c>
      <c r="E50" s="1020" t="s">
        <v>24</v>
      </c>
      <c r="F50" s="1020" t="s">
        <v>1171</v>
      </c>
      <c r="G50" s="1036">
        <v>1</v>
      </c>
      <c r="H50" s="1036">
        <v>1</v>
      </c>
      <c r="I50" s="1036">
        <f>G50</f>
        <v>1</v>
      </c>
      <c r="J50" s="1020" t="s">
        <v>1182</v>
      </c>
      <c r="K50" s="1020" t="s">
        <v>1216</v>
      </c>
      <c r="L50" s="1037" t="s">
        <v>3376</v>
      </c>
    </row>
    <row r="51" spans="1:12" s="292" customFormat="1" ht="78.75">
      <c r="A51" s="179"/>
      <c r="B51" s="447"/>
      <c r="C51" s="909">
        <v>19</v>
      </c>
      <c r="D51" s="1038" t="s">
        <v>3377</v>
      </c>
      <c r="E51" s="1020" t="s">
        <v>24</v>
      </c>
      <c r="F51" s="1020" t="s">
        <v>1171</v>
      </c>
      <c r="G51" s="1039">
        <v>0.12</v>
      </c>
      <c r="H51" s="1039"/>
      <c r="I51" s="1039">
        <f t="shared" ref="I51:I55" si="1">G51</f>
        <v>0.12</v>
      </c>
      <c r="J51" s="1020" t="s">
        <v>1182</v>
      </c>
      <c r="K51" s="1020" t="s">
        <v>1200</v>
      </c>
      <c r="L51" s="1037" t="s">
        <v>3378</v>
      </c>
    </row>
    <row r="52" spans="1:12" s="292" customFormat="1" ht="78.75">
      <c r="A52" s="179"/>
      <c r="B52" s="447"/>
      <c r="C52" s="1020">
        <v>20</v>
      </c>
      <c r="D52" s="1025" t="s">
        <v>3379</v>
      </c>
      <c r="E52" s="1020" t="s">
        <v>24</v>
      </c>
      <c r="F52" s="1020" t="s">
        <v>1171</v>
      </c>
      <c r="G52" s="1039">
        <v>1.3</v>
      </c>
      <c r="H52" s="1039">
        <v>1.3</v>
      </c>
      <c r="I52" s="1039">
        <f t="shared" si="1"/>
        <v>1.3</v>
      </c>
      <c r="J52" s="1020" t="s">
        <v>1182</v>
      </c>
      <c r="K52" s="1020" t="s">
        <v>1189</v>
      </c>
      <c r="L52" s="1037" t="s">
        <v>3380</v>
      </c>
    </row>
    <row r="53" spans="1:12" s="292" customFormat="1" ht="78.75">
      <c r="A53" s="179"/>
      <c r="B53" s="447"/>
      <c r="C53" s="909">
        <v>21</v>
      </c>
      <c r="D53" s="1025" t="s">
        <v>3381</v>
      </c>
      <c r="E53" s="1020" t="s">
        <v>24</v>
      </c>
      <c r="F53" s="1020" t="s">
        <v>1171</v>
      </c>
      <c r="G53" s="1039">
        <v>0.95</v>
      </c>
      <c r="H53" s="1039">
        <v>0.95</v>
      </c>
      <c r="I53" s="1039">
        <f t="shared" si="1"/>
        <v>0.95</v>
      </c>
      <c r="J53" s="1020" t="s">
        <v>1182</v>
      </c>
      <c r="K53" s="1020" t="s">
        <v>1189</v>
      </c>
      <c r="L53" s="1037" t="s">
        <v>3382</v>
      </c>
    </row>
    <row r="54" spans="1:12" s="292" customFormat="1" ht="78.75">
      <c r="A54" s="179"/>
      <c r="B54" s="447"/>
      <c r="C54" s="1020">
        <v>22</v>
      </c>
      <c r="D54" s="1025" t="s">
        <v>3383</v>
      </c>
      <c r="E54" s="1020" t="s">
        <v>24</v>
      </c>
      <c r="F54" s="1020" t="s">
        <v>1171</v>
      </c>
      <c r="G54" s="1039">
        <v>1.5</v>
      </c>
      <c r="H54" s="1039">
        <v>1.5</v>
      </c>
      <c r="I54" s="1039">
        <f t="shared" si="1"/>
        <v>1.5</v>
      </c>
      <c r="J54" s="1020" t="s">
        <v>1182</v>
      </c>
      <c r="K54" s="1020" t="s">
        <v>1164</v>
      </c>
      <c r="L54" s="1037" t="s">
        <v>3384</v>
      </c>
    </row>
    <row r="55" spans="1:12" s="292" customFormat="1" ht="78.75">
      <c r="A55" s="179"/>
      <c r="B55" s="447"/>
      <c r="C55" s="909">
        <v>23</v>
      </c>
      <c r="D55" s="1025" t="s">
        <v>3385</v>
      </c>
      <c r="E55" s="1020" t="s">
        <v>24</v>
      </c>
      <c r="F55" s="1020" t="s">
        <v>1171</v>
      </c>
      <c r="G55" s="1039">
        <v>0.7</v>
      </c>
      <c r="H55" s="1039">
        <v>0.7</v>
      </c>
      <c r="I55" s="1039">
        <f t="shared" si="1"/>
        <v>0.7</v>
      </c>
      <c r="J55" s="1020" t="s">
        <v>1182</v>
      </c>
      <c r="K55" s="1020" t="s">
        <v>1216</v>
      </c>
      <c r="L55" s="1037" t="s">
        <v>3384</v>
      </c>
    </row>
    <row r="56" spans="1:12" s="292" customFormat="1" ht="78.75">
      <c r="A56" s="179"/>
      <c r="B56" s="447"/>
      <c r="C56" s="1020">
        <v>24</v>
      </c>
      <c r="D56" s="1025" t="s">
        <v>3386</v>
      </c>
      <c r="E56" s="1020" t="s">
        <v>24</v>
      </c>
      <c r="F56" s="1020" t="s">
        <v>1171</v>
      </c>
      <c r="G56" s="1020">
        <v>0.4</v>
      </c>
      <c r="H56" s="1040">
        <v>0.245</v>
      </c>
      <c r="I56" s="1020">
        <v>0.4</v>
      </c>
      <c r="J56" s="1020" t="s">
        <v>1182</v>
      </c>
      <c r="K56" s="1020" t="s">
        <v>3387</v>
      </c>
      <c r="L56" s="1037" t="s">
        <v>3388</v>
      </c>
    </row>
    <row r="57" spans="1:12" s="292" customFormat="1" ht="63">
      <c r="A57" s="27"/>
      <c r="B57" s="392"/>
      <c r="C57" s="909">
        <v>25</v>
      </c>
      <c r="D57" s="1025" t="s">
        <v>3389</v>
      </c>
      <c r="E57" s="1020" t="s">
        <v>14</v>
      </c>
      <c r="F57" s="1020" t="s">
        <v>1171</v>
      </c>
      <c r="G57" s="1020">
        <v>0.4</v>
      </c>
      <c r="H57" s="1020">
        <v>0.4</v>
      </c>
      <c r="I57" s="1020">
        <v>0.4</v>
      </c>
      <c r="J57" s="1020" t="s">
        <v>13</v>
      </c>
      <c r="K57" s="1020" t="s">
        <v>1192</v>
      </c>
      <c r="L57" s="1037" t="s">
        <v>3390</v>
      </c>
    </row>
    <row r="58" spans="1:12" s="292" customFormat="1" ht="110.25">
      <c r="A58" s="27"/>
      <c r="B58" s="392"/>
      <c r="C58" s="1020">
        <v>26</v>
      </c>
      <c r="D58" s="1025" t="s">
        <v>3391</v>
      </c>
      <c r="E58" s="1020" t="s">
        <v>24</v>
      </c>
      <c r="F58" s="1020" t="s">
        <v>1171</v>
      </c>
      <c r="G58" s="1020">
        <v>0.38</v>
      </c>
      <c r="H58" s="1020"/>
      <c r="I58" s="1020">
        <v>0.38</v>
      </c>
      <c r="J58" s="1020" t="s">
        <v>1182</v>
      </c>
      <c r="K58" s="1020" t="s">
        <v>3392</v>
      </c>
      <c r="L58" s="1037" t="s">
        <v>3393</v>
      </c>
    </row>
    <row r="59" spans="1:12" s="292" customFormat="1" ht="126">
      <c r="A59" s="27"/>
      <c r="B59" s="392"/>
      <c r="C59" s="909">
        <v>27</v>
      </c>
      <c r="D59" s="1025" t="s">
        <v>3394</v>
      </c>
      <c r="E59" s="1020" t="s">
        <v>24</v>
      </c>
      <c r="F59" s="1020" t="s">
        <v>1171</v>
      </c>
      <c r="G59" s="921">
        <v>1</v>
      </c>
      <c r="H59" s="921">
        <v>1</v>
      </c>
      <c r="I59" s="921">
        <f t="shared" ref="I59" si="2">G59</f>
        <v>1</v>
      </c>
      <c r="J59" s="1020" t="s">
        <v>1182</v>
      </c>
      <c r="K59" s="1020" t="s">
        <v>3395</v>
      </c>
      <c r="L59" s="1037" t="s">
        <v>3396</v>
      </c>
    </row>
    <row r="60" spans="1:12" s="294" customFormat="1" ht="15.75">
      <c r="A60" s="27"/>
      <c r="B60" s="392"/>
      <c r="C60" s="459" t="s">
        <v>432</v>
      </c>
      <c r="D60" s="1433" t="s">
        <v>750</v>
      </c>
      <c r="E60" s="1434"/>
      <c r="F60" s="1435"/>
      <c r="G60" s="450"/>
      <c r="H60" s="457"/>
      <c r="I60" s="457"/>
      <c r="J60" s="459"/>
      <c r="K60" s="457"/>
      <c r="L60" s="456"/>
    </row>
    <row r="61" spans="1:12" s="293" customFormat="1" ht="47.25">
      <c r="A61" s="27"/>
      <c r="B61" s="392"/>
      <c r="C61" s="123">
        <v>28</v>
      </c>
      <c r="D61" s="12" t="s">
        <v>1199</v>
      </c>
      <c r="E61" s="123" t="s">
        <v>23</v>
      </c>
      <c r="F61" s="123" t="s">
        <v>1171</v>
      </c>
      <c r="G61" s="123">
        <v>8</v>
      </c>
      <c r="H61" s="123">
        <v>1</v>
      </c>
      <c r="I61" s="123">
        <v>2.23</v>
      </c>
      <c r="J61" s="123" t="s">
        <v>13</v>
      </c>
      <c r="K61" s="123" t="s">
        <v>1200</v>
      </c>
      <c r="L61" s="12" t="s">
        <v>1201</v>
      </c>
    </row>
    <row r="62" spans="1:12" s="293" customFormat="1" ht="78.75">
      <c r="A62" s="27"/>
      <c r="B62" s="392"/>
      <c r="C62" s="123">
        <v>29</v>
      </c>
      <c r="D62" s="1025" t="s">
        <v>3397</v>
      </c>
      <c r="E62" s="1020" t="s">
        <v>24</v>
      </c>
      <c r="F62" s="1020" t="s">
        <v>1171</v>
      </c>
      <c r="G62" s="1039">
        <v>0.65</v>
      </c>
      <c r="H62" s="1039">
        <v>0.65</v>
      </c>
      <c r="I62" s="1039">
        <f>G62</f>
        <v>0.65</v>
      </c>
      <c r="J62" s="1020" t="s">
        <v>1182</v>
      </c>
      <c r="K62" s="1020" t="s">
        <v>3398</v>
      </c>
      <c r="L62" s="1037" t="s">
        <v>3399</v>
      </c>
    </row>
    <row r="63" spans="1:12" s="293" customFormat="1" ht="78.75">
      <c r="A63" s="27"/>
      <c r="B63" s="392"/>
      <c r="C63" s="123">
        <v>30</v>
      </c>
      <c r="D63" s="122" t="s">
        <v>3400</v>
      </c>
      <c r="E63" s="123" t="s">
        <v>31</v>
      </c>
      <c r="F63" s="123" t="s">
        <v>1178</v>
      </c>
      <c r="G63" s="123">
        <v>0.5</v>
      </c>
      <c r="H63" s="123"/>
      <c r="I63" s="123">
        <v>0.5</v>
      </c>
      <c r="J63" s="123" t="s">
        <v>13</v>
      </c>
      <c r="K63" s="123" t="s">
        <v>3360</v>
      </c>
      <c r="L63" s="12" t="s">
        <v>3401</v>
      </c>
    </row>
    <row r="64" spans="1:12" s="293" customFormat="1" ht="47.25">
      <c r="A64" s="179"/>
      <c r="B64" s="447"/>
      <c r="C64" s="123">
        <v>31</v>
      </c>
      <c r="D64" s="122" t="s">
        <v>1202</v>
      </c>
      <c r="E64" s="123" t="s">
        <v>57</v>
      </c>
      <c r="F64" s="123" t="s">
        <v>1178</v>
      </c>
      <c r="G64" s="123">
        <v>0.03</v>
      </c>
      <c r="H64" s="123">
        <v>0.03</v>
      </c>
      <c r="I64" s="123">
        <v>0.03</v>
      </c>
      <c r="J64" s="123" t="s">
        <v>13</v>
      </c>
      <c r="K64" s="123" t="s">
        <v>1203</v>
      </c>
      <c r="L64" s="12" t="s">
        <v>1204</v>
      </c>
    </row>
    <row r="65" spans="1:12" s="1403" customFormat="1" ht="63">
      <c r="A65" s="400"/>
      <c r="B65" s="485"/>
      <c r="C65" s="1400">
        <v>39</v>
      </c>
      <c r="D65" s="1401" t="s">
        <v>4243</v>
      </c>
      <c r="E65" s="1400" t="s">
        <v>22</v>
      </c>
      <c r="F65" s="1400" t="s">
        <v>4244</v>
      </c>
      <c r="G65" s="1400">
        <v>0.02</v>
      </c>
      <c r="H65" s="1400">
        <v>0.02</v>
      </c>
      <c r="I65" s="1400">
        <f>G65</f>
        <v>0.02</v>
      </c>
      <c r="J65" s="1400" t="s">
        <v>1182</v>
      </c>
      <c r="K65" s="1400" t="s">
        <v>1189</v>
      </c>
      <c r="L65" s="1402" t="s">
        <v>4245</v>
      </c>
    </row>
    <row r="66" spans="1:12" s="1403" customFormat="1" ht="63">
      <c r="A66" s="400"/>
      <c r="B66" s="485"/>
      <c r="C66" s="1400">
        <v>40</v>
      </c>
      <c r="D66" s="1401" t="s">
        <v>4246</v>
      </c>
      <c r="E66" s="1400" t="s">
        <v>22</v>
      </c>
      <c r="F66" s="1400" t="s">
        <v>4244</v>
      </c>
      <c r="G66" s="1400">
        <v>0.06</v>
      </c>
      <c r="H66" s="1400">
        <v>0.06</v>
      </c>
      <c r="I66" s="1400">
        <f>G66</f>
        <v>0.06</v>
      </c>
      <c r="J66" s="1400" t="s">
        <v>1182</v>
      </c>
      <c r="K66" s="1400" t="s">
        <v>1189</v>
      </c>
      <c r="L66" s="1402" t="s">
        <v>4247</v>
      </c>
    </row>
    <row r="67" spans="1:12" s="1403" customFormat="1" ht="63">
      <c r="A67" s="400"/>
      <c r="B67" s="485"/>
      <c r="C67" s="1400">
        <v>41</v>
      </c>
      <c r="D67" s="1401" t="s">
        <v>4248</v>
      </c>
      <c r="E67" s="1400" t="s">
        <v>22</v>
      </c>
      <c r="F67" s="1400" t="s">
        <v>4249</v>
      </c>
      <c r="G67" s="1400">
        <v>0.02</v>
      </c>
      <c r="H67" s="1400">
        <v>0.02</v>
      </c>
      <c r="I67" s="1400">
        <f>G67</f>
        <v>0.02</v>
      </c>
      <c r="J67" s="1400" t="s">
        <v>1182</v>
      </c>
      <c r="K67" s="1400" t="s">
        <v>1189</v>
      </c>
      <c r="L67" s="1402" t="s">
        <v>4245</v>
      </c>
    </row>
    <row r="68" spans="1:12" s="1403" customFormat="1" ht="41.25" customHeight="1">
      <c r="A68" s="400"/>
      <c r="B68" s="485"/>
      <c r="C68" s="1400">
        <v>44</v>
      </c>
      <c r="D68" s="1401" t="s">
        <v>4250</v>
      </c>
      <c r="E68" s="1400" t="s">
        <v>31</v>
      </c>
      <c r="F68" s="1400" t="s">
        <v>1178</v>
      </c>
      <c r="G68" s="1400">
        <v>0.1</v>
      </c>
      <c r="H68" s="1400">
        <f>G68</f>
        <v>0.1</v>
      </c>
      <c r="I68" s="1400">
        <f>G68</f>
        <v>0.1</v>
      </c>
      <c r="J68" s="1400" t="s">
        <v>13</v>
      </c>
      <c r="K68" s="1400" t="s">
        <v>1196</v>
      </c>
      <c r="L68" s="1402" t="s">
        <v>4251</v>
      </c>
    </row>
    <row r="69" spans="1:12" s="1403" customFormat="1" ht="41.25" customHeight="1">
      <c r="A69" s="400"/>
      <c r="B69" s="485"/>
      <c r="C69" s="1400">
        <v>45</v>
      </c>
      <c r="D69" s="1401" t="s">
        <v>4252</v>
      </c>
      <c r="E69" s="1400" t="s">
        <v>31</v>
      </c>
      <c r="F69" s="1400" t="s">
        <v>1178</v>
      </c>
      <c r="G69" s="1400">
        <f>'[14]Danh mục 2021 (2)'!G68</f>
        <v>0</v>
      </c>
      <c r="H69" s="1400">
        <f>G69</f>
        <v>0</v>
      </c>
      <c r="I69" s="1400">
        <f>G69</f>
        <v>0</v>
      </c>
      <c r="J69" s="1400" t="s">
        <v>13</v>
      </c>
      <c r="K69" s="1400">
        <f>'[14]Danh mục 2021 (2)'!K70</f>
        <v>0</v>
      </c>
      <c r="L69" s="1402" t="s">
        <v>4253</v>
      </c>
    </row>
    <row r="70" spans="1:12" s="1403" customFormat="1" ht="41.25" customHeight="1">
      <c r="A70" s="400"/>
      <c r="B70" s="485"/>
      <c r="C70" s="1400">
        <v>46</v>
      </c>
      <c r="D70" s="1401" t="s">
        <v>4254</v>
      </c>
      <c r="E70" s="1400" t="s">
        <v>31</v>
      </c>
      <c r="F70" s="1400" t="s">
        <v>1178</v>
      </c>
      <c r="G70" s="1400">
        <f>'[14]Danh mục 2021 (2)'!G69</f>
        <v>0</v>
      </c>
      <c r="H70" s="1400">
        <f>'[14]Danh mục 2021 (2)'!H69</f>
        <v>0</v>
      </c>
      <c r="I70" s="1400">
        <f>H70</f>
        <v>0</v>
      </c>
      <c r="J70" s="1400" t="s">
        <v>13</v>
      </c>
      <c r="K70" s="1400" t="s">
        <v>1206</v>
      </c>
      <c r="L70" s="1402" t="s">
        <v>4255</v>
      </c>
    </row>
    <row r="71" spans="1:12" s="288" customFormat="1" ht="15.75">
      <c r="A71" s="179"/>
      <c r="B71" s="447"/>
      <c r="C71" s="448" t="s">
        <v>234</v>
      </c>
      <c r="D71" s="1444" t="s">
        <v>1048</v>
      </c>
      <c r="E71" s="1447"/>
      <c r="F71" s="1448"/>
      <c r="G71" s="450"/>
      <c r="H71" s="179"/>
      <c r="I71" s="179"/>
      <c r="J71" s="179"/>
      <c r="K71" s="179"/>
      <c r="L71" s="280"/>
    </row>
    <row r="72" spans="1:12" s="292" customFormat="1" ht="78.75">
      <c r="A72" s="27"/>
      <c r="B72" s="392"/>
      <c r="C72" s="909">
        <v>32</v>
      </c>
      <c r="D72" s="12" t="s">
        <v>1245</v>
      </c>
      <c r="E72" s="123" t="s">
        <v>70</v>
      </c>
      <c r="F72" s="123" t="s">
        <v>1246</v>
      </c>
      <c r="G72" s="123">
        <v>8</v>
      </c>
      <c r="H72" s="12">
        <v>6</v>
      </c>
      <c r="I72" s="12"/>
      <c r="J72" s="909"/>
      <c r="K72" s="123" t="s">
        <v>1234</v>
      </c>
      <c r="L72" s="12" t="s">
        <v>1247</v>
      </c>
    </row>
    <row r="73" spans="1:12" s="292" customFormat="1" ht="47.25">
      <c r="A73" s="27"/>
      <c r="B73" s="392"/>
      <c r="C73" s="1020">
        <v>33</v>
      </c>
      <c r="D73" s="1025" t="s">
        <v>3406</v>
      </c>
      <c r="E73" s="1020" t="s">
        <v>23</v>
      </c>
      <c r="F73" s="1020" t="s">
        <v>1171</v>
      </c>
      <c r="G73" s="1020">
        <v>2</v>
      </c>
      <c r="H73" s="1020">
        <v>0.2</v>
      </c>
      <c r="I73" s="1020">
        <v>2</v>
      </c>
      <c r="J73" s="1020" t="s">
        <v>13</v>
      </c>
      <c r="K73" s="1020" t="s">
        <v>1164</v>
      </c>
      <c r="L73" s="913" t="s">
        <v>3407</v>
      </c>
    </row>
    <row r="74" spans="1:12" s="292" customFormat="1" ht="84.75" customHeight="1">
      <c r="A74" s="27"/>
      <c r="B74" s="392"/>
      <c r="C74" s="909">
        <v>34</v>
      </c>
      <c r="D74" s="122" t="s">
        <v>3408</v>
      </c>
      <c r="E74" s="123" t="s">
        <v>23</v>
      </c>
      <c r="F74" s="123" t="s">
        <v>52</v>
      </c>
      <c r="G74" s="123">
        <v>1</v>
      </c>
      <c r="H74" s="12">
        <v>0.5</v>
      </c>
      <c r="I74" s="12">
        <v>1</v>
      </c>
      <c r="J74" s="1020" t="s">
        <v>13</v>
      </c>
      <c r="K74" s="123" t="s">
        <v>1183</v>
      </c>
      <c r="L74" s="12" t="s">
        <v>3409</v>
      </c>
    </row>
    <row r="75" spans="1:12" s="292" customFormat="1" ht="135.75" customHeight="1">
      <c r="A75" s="27"/>
      <c r="B75" s="392"/>
      <c r="C75" s="1020">
        <v>35</v>
      </c>
      <c r="D75" s="122" t="s">
        <v>3410</v>
      </c>
      <c r="E75" s="123" t="s">
        <v>24</v>
      </c>
      <c r="F75" s="123" t="s">
        <v>52</v>
      </c>
      <c r="G75" s="123">
        <v>1.41</v>
      </c>
      <c r="H75" s="12">
        <v>1</v>
      </c>
      <c r="I75" s="12">
        <v>1.41</v>
      </c>
      <c r="J75" s="1020" t="s">
        <v>13</v>
      </c>
      <c r="K75" s="123" t="s">
        <v>1200</v>
      </c>
      <c r="L75" s="12" t="s">
        <v>3411</v>
      </c>
    </row>
    <row r="76" spans="1:12" s="295" customFormat="1" ht="68.25" customHeight="1">
      <c r="A76" s="458"/>
      <c r="B76" s="461"/>
      <c r="C76" s="909">
        <v>36</v>
      </c>
      <c r="D76" s="122" t="s">
        <v>1205</v>
      </c>
      <c r="E76" s="123" t="s">
        <v>24</v>
      </c>
      <c r="F76" s="123" t="s">
        <v>52</v>
      </c>
      <c r="G76" s="123">
        <v>1.18</v>
      </c>
      <c r="H76" s="12">
        <f>G76-0.55</f>
        <v>0.62999999999999989</v>
      </c>
      <c r="I76" s="12">
        <v>11.8</v>
      </c>
      <c r="J76" s="909" t="s">
        <v>13</v>
      </c>
      <c r="K76" s="123" t="s">
        <v>1206</v>
      </c>
      <c r="L76" s="12" t="s">
        <v>1207</v>
      </c>
    </row>
    <row r="77" spans="1:12" s="1544" customFormat="1" ht="160.5" customHeight="1">
      <c r="A77" s="1539"/>
      <c r="B77" s="1540"/>
      <c r="C77" s="1541">
        <v>99</v>
      </c>
      <c r="D77" s="1351" t="s">
        <v>4256</v>
      </c>
      <c r="E77" s="1542" t="s">
        <v>22</v>
      </c>
      <c r="F77" s="1090" t="s">
        <v>1246</v>
      </c>
      <c r="G77" s="1542">
        <v>3.46</v>
      </c>
      <c r="H77" s="1543"/>
      <c r="I77" s="1543">
        <v>3.46</v>
      </c>
      <c r="J77" s="1541"/>
      <c r="K77" s="1090" t="s">
        <v>1234</v>
      </c>
      <c r="L77" s="1351" t="s">
        <v>4257</v>
      </c>
    </row>
    <row r="78" spans="1:12" s="1544" customFormat="1" ht="84.75" customHeight="1">
      <c r="A78" s="1539"/>
      <c r="B78" s="1540"/>
      <c r="C78" s="1541">
        <v>100</v>
      </c>
      <c r="D78" s="1351" t="s">
        <v>4256</v>
      </c>
      <c r="E78" s="1542" t="s">
        <v>22</v>
      </c>
      <c r="F78" s="1090" t="s">
        <v>1246</v>
      </c>
      <c r="G78" s="1542">
        <v>2.81</v>
      </c>
      <c r="H78" s="1543"/>
      <c r="I78" s="1543">
        <v>2.81</v>
      </c>
      <c r="J78" s="1541"/>
      <c r="K78" s="1090" t="s">
        <v>1231</v>
      </c>
      <c r="L78" s="1351" t="s">
        <v>4258</v>
      </c>
    </row>
    <row r="79" spans="1:12" s="1554" customFormat="1" ht="124.5" customHeight="1">
      <c r="A79" s="1550"/>
      <c r="B79" s="1551"/>
      <c r="C79" s="1552">
        <v>108</v>
      </c>
      <c r="D79" s="1398" t="s">
        <v>4259</v>
      </c>
      <c r="E79" s="177" t="s">
        <v>22</v>
      </c>
      <c r="F79" s="1553" t="s">
        <v>1249</v>
      </c>
      <c r="G79" s="194">
        <v>0.49</v>
      </c>
      <c r="H79" s="1399">
        <v>0.49</v>
      </c>
      <c r="I79" s="1399">
        <v>0.49</v>
      </c>
      <c r="J79" s="1552"/>
      <c r="K79" s="177" t="s">
        <v>1196</v>
      </c>
      <c r="L79" s="224" t="s">
        <v>4260</v>
      </c>
    </row>
    <row r="80" spans="1:12" s="1554" customFormat="1" ht="84.75" customHeight="1">
      <c r="A80" s="1550"/>
      <c r="B80" s="1551"/>
      <c r="C80" s="1552">
        <v>111</v>
      </c>
      <c r="D80" s="1398" t="s">
        <v>4261</v>
      </c>
      <c r="E80" s="194" t="s">
        <v>22</v>
      </c>
      <c r="F80" s="1553" t="s">
        <v>1249</v>
      </c>
      <c r="G80" s="177">
        <v>0.16</v>
      </c>
      <c r="H80" s="1398"/>
      <c r="I80" s="1398">
        <v>0.16</v>
      </c>
      <c r="J80" s="1552"/>
      <c r="K80" s="177" t="s">
        <v>1189</v>
      </c>
      <c r="L80" s="224" t="s">
        <v>4262</v>
      </c>
    </row>
    <row r="81" spans="1:12" s="1554" customFormat="1" ht="114" customHeight="1">
      <c r="A81" s="1550"/>
      <c r="B81" s="1551"/>
      <c r="C81" s="1552">
        <v>112</v>
      </c>
      <c r="D81" s="1398" t="s">
        <v>4263</v>
      </c>
      <c r="E81" s="194" t="s">
        <v>22</v>
      </c>
      <c r="F81" s="1553" t="s">
        <v>1249</v>
      </c>
      <c r="G81" s="177">
        <v>0.43</v>
      </c>
      <c r="H81" s="1398">
        <v>0.43</v>
      </c>
      <c r="I81" s="1398">
        <v>0.43</v>
      </c>
      <c r="J81" s="1552"/>
      <c r="K81" s="177" t="s">
        <v>1168</v>
      </c>
      <c r="L81" s="224" t="s">
        <v>4264</v>
      </c>
    </row>
    <row r="82" spans="1:12" s="1544" customFormat="1" ht="114" customHeight="1">
      <c r="A82" s="1539"/>
      <c r="B82" s="1540"/>
      <c r="C82" s="1360">
        <v>119</v>
      </c>
      <c r="D82" s="1351" t="s">
        <v>4265</v>
      </c>
      <c r="E82" s="1545" t="s">
        <v>71</v>
      </c>
      <c r="F82" s="1545" t="s">
        <v>1171</v>
      </c>
      <c r="G82" s="1546">
        <v>0.01</v>
      </c>
      <c r="H82" s="1546">
        <v>0.01</v>
      </c>
      <c r="I82" s="1547"/>
      <c r="J82" s="1541"/>
      <c r="K82" s="1548" t="s">
        <v>3387</v>
      </c>
      <c r="L82" s="1549" t="s">
        <v>4266</v>
      </c>
    </row>
    <row r="83" spans="1:12" s="1544" customFormat="1" ht="97.5" customHeight="1">
      <c r="A83" s="1539"/>
      <c r="B83" s="1540"/>
      <c r="C83" s="1360">
        <v>120</v>
      </c>
      <c r="D83" s="1351" t="s">
        <v>4267</v>
      </c>
      <c r="E83" s="1545" t="s">
        <v>71</v>
      </c>
      <c r="F83" s="1545" t="s">
        <v>1171</v>
      </c>
      <c r="G83" s="1546">
        <v>0.26</v>
      </c>
      <c r="H83" s="1546">
        <v>0.26</v>
      </c>
      <c r="I83" s="1547"/>
      <c r="J83" s="1541"/>
      <c r="K83" s="1548" t="s">
        <v>4268</v>
      </c>
      <c r="L83" s="1549" t="s">
        <v>4266</v>
      </c>
    </row>
    <row r="84" spans="1:12" s="288" customFormat="1" ht="15.75">
      <c r="A84" s="179"/>
      <c r="B84" s="447"/>
      <c r="C84" s="1444" t="s">
        <v>172</v>
      </c>
      <c r="D84" s="1448"/>
      <c r="E84" s="280"/>
      <c r="F84" s="280"/>
      <c r="G84" s="450"/>
      <c r="H84" s="179"/>
      <c r="I84" s="179"/>
      <c r="J84" s="179"/>
      <c r="K84" s="179"/>
      <c r="L84" s="280"/>
    </row>
    <row r="85" spans="1:12" s="288" customFormat="1" ht="15.75">
      <c r="A85" s="179"/>
      <c r="B85" s="447"/>
      <c r="C85" s="448" t="s">
        <v>233</v>
      </c>
      <c r="D85" s="1444" t="s">
        <v>749</v>
      </c>
      <c r="E85" s="1445"/>
      <c r="F85" s="1446"/>
      <c r="G85" s="450"/>
      <c r="H85" s="179"/>
      <c r="I85" s="179"/>
      <c r="J85" s="179"/>
      <c r="K85" s="179"/>
      <c r="L85" s="280"/>
    </row>
    <row r="86" spans="1:12" s="288" customFormat="1" ht="15.75">
      <c r="A86" s="179"/>
      <c r="B86" s="447"/>
      <c r="C86" s="462" t="s">
        <v>450</v>
      </c>
      <c r="D86" s="1433" t="s">
        <v>747</v>
      </c>
      <c r="E86" s="1434"/>
      <c r="F86" s="1435"/>
      <c r="G86" s="450"/>
      <c r="H86" s="462"/>
      <c r="I86" s="462"/>
      <c r="J86" s="462"/>
      <c r="K86" s="462"/>
      <c r="L86" s="445"/>
    </row>
    <row r="87" spans="1:12" s="283" customFormat="1" ht="47.25">
      <c r="A87" s="179"/>
      <c r="B87" s="447"/>
      <c r="C87" s="1075">
        <v>1</v>
      </c>
      <c r="D87" s="399" t="s">
        <v>1253</v>
      </c>
      <c r="E87" s="1075" t="s">
        <v>23</v>
      </c>
      <c r="F87" s="1075" t="s">
        <v>1254</v>
      </c>
      <c r="G87" s="444">
        <v>3.76</v>
      </c>
      <c r="H87" s="391"/>
      <c r="I87" s="391">
        <v>2.68</v>
      </c>
      <c r="J87" s="391" t="s">
        <v>11</v>
      </c>
      <c r="K87" s="1075" t="s">
        <v>1255</v>
      </c>
      <c r="L87" s="399" t="s">
        <v>1256</v>
      </c>
    </row>
    <row r="88" spans="1:12" s="283" customFormat="1" ht="63">
      <c r="A88" s="179"/>
      <c r="B88" s="447"/>
      <c r="C88" s="1075">
        <v>2</v>
      </c>
      <c r="D88" s="107" t="s">
        <v>1257</v>
      </c>
      <c r="E88" s="27" t="s">
        <v>62</v>
      </c>
      <c r="F88" s="27" t="s">
        <v>1258</v>
      </c>
      <c r="G88" s="444">
        <v>0.06</v>
      </c>
      <c r="H88" s="464"/>
      <c r="I88" s="27">
        <v>0.06</v>
      </c>
      <c r="J88" s="391" t="s">
        <v>11</v>
      </c>
      <c r="K88" s="27" t="s">
        <v>1259</v>
      </c>
      <c r="L88" s="107" t="s">
        <v>1260</v>
      </c>
    </row>
    <row r="89" spans="1:12" s="283" customFormat="1" ht="47.25">
      <c r="A89" s="179"/>
      <c r="B89" s="447"/>
      <c r="C89" s="1075">
        <v>3</v>
      </c>
      <c r="D89" s="107" t="s">
        <v>1261</v>
      </c>
      <c r="E89" s="1075" t="s">
        <v>32</v>
      </c>
      <c r="F89" s="1075" t="s">
        <v>1262</v>
      </c>
      <c r="G89" s="444">
        <v>0.14000000000000001</v>
      </c>
      <c r="H89" s="1075"/>
      <c r="I89" s="1075">
        <v>0.14000000000000001</v>
      </c>
      <c r="J89" s="391" t="s">
        <v>11</v>
      </c>
      <c r="K89" s="27" t="s">
        <v>1263</v>
      </c>
      <c r="L89" s="107" t="s">
        <v>1264</v>
      </c>
    </row>
    <row r="90" spans="1:12" s="283" customFormat="1" ht="78.75">
      <c r="A90" s="179"/>
      <c r="B90" s="447"/>
      <c r="C90" s="1075">
        <v>4</v>
      </c>
      <c r="D90" s="1011" t="s">
        <v>1265</v>
      </c>
      <c r="E90" s="926" t="s">
        <v>24</v>
      </c>
      <c r="F90" s="926" t="s">
        <v>1266</v>
      </c>
      <c r="G90" s="1095">
        <v>0.84</v>
      </c>
      <c r="H90" s="1095">
        <v>0.84</v>
      </c>
      <c r="I90" s="1095">
        <v>0.04</v>
      </c>
      <c r="J90" s="924" t="s">
        <v>1267</v>
      </c>
      <c r="K90" s="926" t="s">
        <v>1268</v>
      </c>
      <c r="L90" s="1011" t="s">
        <v>1269</v>
      </c>
    </row>
    <row r="91" spans="1:12" s="283" customFormat="1" ht="78.75">
      <c r="A91" s="179"/>
      <c r="B91" s="447"/>
      <c r="C91" s="1075">
        <v>5</v>
      </c>
      <c r="D91" s="1011" t="s">
        <v>1270</v>
      </c>
      <c r="E91" s="1310" t="s">
        <v>38</v>
      </c>
      <c r="F91" s="926" t="s">
        <v>1266</v>
      </c>
      <c r="G91" s="924">
        <v>7.66</v>
      </c>
      <c r="H91" s="924"/>
      <c r="I91" s="924"/>
      <c r="J91" s="924" t="s">
        <v>1267</v>
      </c>
      <c r="K91" s="926" t="s">
        <v>1271</v>
      </c>
      <c r="L91" s="1011" t="s">
        <v>1272</v>
      </c>
    </row>
    <row r="92" spans="1:12" s="283" customFormat="1" ht="47.25">
      <c r="A92" s="179"/>
      <c r="B92" s="447"/>
      <c r="C92" s="1075">
        <v>6</v>
      </c>
      <c r="D92" s="399" t="s">
        <v>1273</v>
      </c>
      <c r="E92" s="27" t="s">
        <v>20</v>
      </c>
      <c r="F92" s="27" t="s">
        <v>1274</v>
      </c>
      <c r="G92" s="444">
        <v>0.03</v>
      </c>
      <c r="H92" s="1075"/>
      <c r="I92" s="1075">
        <v>0.03</v>
      </c>
      <c r="J92" s="410" t="s">
        <v>11</v>
      </c>
      <c r="K92" s="27" t="s">
        <v>1275</v>
      </c>
      <c r="L92" s="562" t="s">
        <v>1276</v>
      </c>
    </row>
    <row r="93" spans="1:12" s="283" customFormat="1" ht="78.75">
      <c r="A93" s="179"/>
      <c r="B93" s="447"/>
      <c r="C93" s="1075">
        <v>7</v>
      </c>
      <c r="D93" s="399" t="s">
        <v>3326</v>
      </c>
      <c r="E93" s="1075" t="s">
        <v>23</v>
      </c>
      <c r="F93" s="1075" t="s">
        <v>1254</v>
      </c>
      <c r="G93" s="444">
        <v>5.83</v>
      </c>
      <c r="H93" s="391"/>
      <c r="I93" s="391">
        <v>2.79</v>
      </c>
      <c r="J93" s="391" t="s">
        <v>11</v>
      </c>
      <c r="K93" s="1075" t="s">
        <v>3327</v>
      </c>
      <c r="L93" s="399" t="s">
        <v>3328</v>
      </c>
    </row>
    <row r="94" spans="1:12" s="283" customFormat="1" ht="63">
      <c r="A94" s="179"/>
      <c r="B94" s="447"/>
      <c r="C94" s="1075">
        <v>8</v>
      </c>
      <c r="D94" s="399" t="s">
        <v>3329</v>
      </c>
      <c r="E94" s="1075" t="s">
        <v>23</v>
      </c>
      <c r="F94" s="1075" t="s">
        <v>3330</v>
      </c>
      <c r="G94" s="444">
        <v>3.04</v>
      </c>
      <c r="H94" s="391"/>
      <c r="I94" s="391"/>
      <c r="J94" s="391" t="s">
        <v>11</v>
      </c>
      <c r="K94" s="1075" t="s">
        <v>3331</v>
      </c>
      <c r="L94" s="399" t="s">
        <v>3332</v>
      </c>
    </row>
    <row r="95" spans="1:12" s="283" customFormat="1" ht="47.25">
      <c r="A95" s="179"/>
      <c r="B95" s="447"/>
      <c r="C95" s="1075">
        <v>9</v>
      </c>
      <c r="D95" s="1113" t="s">
        <v>3333</v>
      </c>
      <c r="E95" s="1075" t="s">
        <v>24</v>
      </c>
      <c r="F95" s="463" t="s">
        <v>3334</v>
      </c>
      <c r="G95" s="444">
        <v>1.84</v>
      </c>
      <c r="H95" s="463"/>
      <c r="I95" s="463">
        <v>1</v>
      </c>
      <c r="J95" s="391" t="s">
        <v>11</v>
      </c>
      <c r="K95" s="463" t="s">
        <v>1285</v>
      </c>
      <c r="L95" s="1113" t="s">
        <v>3335</v>
      </c>
    </row>
    <row r="96" spans="1:12" s="288" customFormat="1" ht="78.75">
      <c r="A96" s="179"/>
      <c r="B96" s="447"/>
      <c r="C96" s="1075">
        <v>10</v>
      </c>
      <c r="D96" s="107" t="s">
        <v>3766</v>
      </c>
      <c r="E96" s="27" t="s">
        <v>23</v>
      </c>
      <c r="F96" s="27" t="s">
        <v>1266</v>
      </c>
      <c r="G96" s="444">
        <v>1.2</v>
      </c>
      <c r="H96" s="27"/>
      <c r="I96" s="410">
        <v>0.6</v>
      </c>
      <c r="J96" s="463" t="s">
        <v>1267</v>
      </c>
      <c r="K96" s="27" t="s">
        <v>3767</v>
      </c>
      <c r="L96" s="521" t="s">
        <v>3768</v>
      </c>
    </row>
    <row r="97" spans="1:12" s="288" customFormat="1" ht="78.75">
      <c r="A97" s="179"/>
      <c r="B97" s="447"/>
      <c r="C97" s="1075">
        <v>11</v>
      </c>
      <c r="D97" s="107" t="s">
        <v>3769</v>
      </c>
      <c r="E97" s="27" t="s">
        <v>23</v>
      </c>
      <c r="F97" s="27" t="s">
        <v>1266</v>
      </c>
      <c r="G97" s="444">
        <v>0.31309999999999999</v>
      </c>
      <c r="H97" s="27"/>
      <c r="I97" s="410">
        <v>0.31</v>
      </c>
      <c r="J97" s="463" t="s">
        <v>1267</v>
      </c>
      <c r="K97" s="27" t="s">
        <v>1310</v>
      </c>
      <c r="L97" s="521" t="s">
        <v>3770</v>
      </c>
    </row>
    <row r="98" spans="1:12" s="288" customFormat="1" ht="78.75">
      <c r="A98" s="179"/>
      <c r="B98" s="447"/>
      <c r="C98" s="1075">
        <v>12</v>
      </c>
      <c r="D98" s="107" t="s">
        <v>3771</v>
      </c>
      <c r="E98" s="27" t="s">
        <v>23</v>
      </c>
      <c r="F98" s="27" t="s">
        <v>1266</v>
      </c>
      <c r="G98" s="444">
        <v>0.23400000000000001</v>
      </c>
      <c r="H98" s="27"/>
      <c r="I98" s="410"/>
      <c r="J98" s="463" t="s">
        <v>1267</v>
      </c>
      <c r="K98" s="27" t="s">
        <v>1279</v>
      </c>
      <c r="L98" s="521" t="s">
        <v>3772</v>
      </c>
    </row>
    <row r="99" spans="1:12" s="288" customFormat="1" ht="78.75">
      <c r="A99" s="179"/>
      <c r="B99" s="447"/>
      <c r="C99" s="1075">
        <v>13</v>
      </c>
      <c r="D99" s="107" t="s">
        <v>3773</v>
      </c>
      <c r="E99" s="27" t="s">
        <v>24</v>
      </c>
      <c r="F99" s="27" t="s">
        <v>1266</v>
      </c>
      <c r="G99" s="444">
        <v>1.0153000000000001</v>
      </c>
      <c r="H99" s="27"/>
      <c r="I99" s="410"/>
      <c r="J99" s="463" t="s">
        <v>1267</v>
      </c>
      <c r="K99" s="27" t="s">
        <v>1285</v>
      </c>
      <c r="L99" s="521" t="s">
        <v>3774</v>
      </c>
    </row>
    <row r="100" spans="1:12" s="288" customFormat="1" ht="78.75">
      <c r="A100" s="179"/>
      <c r="B100" s="447"/>
      <c r="C100" s="1075">
        <v>14</v>
      </c>
      <c r="D100" s="107" t="s">
        <v>3775</v>
      </c>
      <c r="E100" s="27" t="s">
        <v>24</v>
      </c>
      <c r="F100" s="27" t="s">
        <v>1266</v>
      </c>
      <c r="G100" s="444">
        <v>0.77</v>
      </c>
      <c r="H100" s="27"/>
      <c r="I100" s="410">
        <v>0.27</v>
      </c>
      <c r="J100" s="463" t="s">
        <v>1267</v>
      </c>
      <c r="K100" s="27" t="s">
        <v>3345</v>
      </c>
      <c r="L100" s="521" t="s">
        <v>3776</v>
      </c>
    </row>
    <row r="101" spans="1:12" s="288" customFormat="1" ht="78.75">
      <c r="A101" s="179"/>
      <c r="B101" s="447"/>
      <c r="C101" s="1075">
        <v>15</v>
      </c>
      <c r="D101" s="107" t="s">
        <v>3777</v>
      </c>
      <c r="E101" s="27" t="s">
        <v>24</v>
      </c>
      <c r="F101" s="27" t="s">
        <v>1266</v>
      </c>
      <c r="G101" s="444">
        <v>0.85</v>
      </c>
      <c r="H101" s="27"/>
      <c r="I101" s="410">
        <v>0.03</v>
      </c>
      <c r="J101" s="463" t="s">
        <v>1267</v>
      </c>
      <c r="K101" s="27" t="s">
        <v>3338</v>
      </c>
      <c r="L101" s="521" t="s">
        <v>3778</v>
      </c>
    </row>
    <row r="102" spans="1:12" s="288" customFormat="1" ht="78.75">
      <c r="A102" s="179"/>
      <c r="B102" s="447"/>
      <c r="C102" s="1075">
        <v>16</v>
      </c>
      <c r="D102" s="107" t="s">
        <v>3779</v>
      </c>
      <c r="E102" s="27" t="s">
        <v>24</v>
      </c>
      <c r="F102" s="27" t="s">
        <v>1266</v>
      </c>
      <c r="G102" s="444">
        <v>0.52</v>
      </c>
      <c r="H102" s="27"/>
      <c r="I102" s="410">
        <f>G102</f>
        <v>0.52</v>
      </c>
      <c r="J102" s="463" t="s">
        <v>1267</v>
      </c>
      <c r="K102" s="27" t="s">
        <v>1310</v>
      </c>
      <c r="L102" s="521" t="s">
        <v>3780</v>
      </c>
    </row>
    <row r="103" spans="1:12" s="288" customFormat="1" ht="78.75">
      <c r="A103" s="179"/>
      <c r="B103" s="447"/>
      <c r="C103" s="1075">
        <v>17</v>
      </c>
      <c r="D103" s="107" t="s">
        <v>3781</v>
      </c>
      <c r="E103" s="27" t="s">
        <v>24</v>
      </c>
      <c r="F103" s="27" t="s">
        <v>1266</v>
      </c>
      <c r="G103" s="444">
        <v>0.63</v>
      </c>
      <c r="H103" s="27"/>
      <c r="I103" s="410">
        <v>0.02</v>
      </c>
      <c r="J103" s="463" t="s">
        <v>1267</v>
      </c>
      <c r="K103" s="27" t="s">
        <v>1310</v>
      </c>
      <c r="L103" s="521" t="s">
        <v>3782</v>
      </c>
    </row>
    <row r="104" spans="1:12" s="288" customFormat="1" ht="78.75">
      <c r="A104" s="179"/>
      <c r="B104" s="447"/>
      <c r="C104" s="1075">
        <v>18</v>
      </c>
      <c r="D104" s="107" t="s">
        <v>3783</v>
      </c>
      <c r="E104" s="27" t="s">
        <v>24</v>
      </c>
      <c r="F104" s="27" t="s">
        <v>1266</v>
      </c>
      <c r="G104" s="444">
        <v>0.25900000000000001</v>
      </c>
      <c r="H104" s="27"/>
      <c r="I104" s="410">
        <v>0.1888</v>
      </c>
      <c r="J104" s="463" t="s">
        <v>1267</v>
      </c>
      <c r="K104" s="27" t="s">
        <v>1310</v>
      </c>
      <c r="L104" s="521" t="s">
        <v>3784</v>
      </c>
    </row>
    <row r="105" spans="1:12" s="288" customFormat="1" ht="78.75">
      <c r="A105" s="179"/>
      <c r="B105" s="447"/>
      <c r="C105" s="1075">
        <v>19</v>
      </c>
      <c r="D105" s="107" t="s">
        <v>3785</v>
      </c>
      <c r="E105" s="27" t="s">
        <v>24</v>
      </c>
      <c r="F105" s="27" t="s">
        <v>1266</v>
      </c>
      <c r="G105" s="444">
        <v>1.41</v>
      </c>
      <c r="H105" s="27"/>
      <c r="I105" s="410">
        <v>1.41</v>
      </c>
      <c r="J105" s="463" t="s">
        <v>1267</v>
      </c>
      <c r="K105" s="27" t="s">
        <v>3345</v>
      </c>
      <c r="L105" s="521" t="s">
        <v>3786</v>
      </c>
    </row>
    <row r="106" spans="1:12" s="288" customFormat="1" ht="78.75">
      <c r="A106" s="179"/>
      <c r="B106" s="447"/>
      <c r="C106" s="1075">
        <v>20</v>
      </c>
      <c r="D106" s="107" t="s">
        <v>3787</v>
      </c>
      <c r="E106" s="27" t="s">
        <v>24</v>
      </c>
      <c r="F106" s="27" t="s">
        <v>1266</v>
      </c>
      <c r="G106" s="444">
        <v>0.17</v>
      </c>
      <c r="H106" s="27">
        <v>0.17</v>
      </c>
      <c r="I106" s="410">
        <v>0.17</v>
      </c>
      <c r="J106" s="463" t="s">
        <v>1267</v>
      </c>
      <c r="K106" s="27" t="s">
        <v>3788</v>
      </c>
      <c r="L106" s="521" t="s">
        <v>3789</v>
      </c>
    </row>
    <row r="107" spans="1:12" s="288" customFormat="1" ht="78.75">
      <c r="A107" s="179"/>
      <c r="B107" s="447"/>
      <c r="C107" s="1075">
        <v>21</v>
      </c>
      <c r="D107" s="107" t="s">
        <v>3790</v>
      </c>
      <c r="E107" s="27" t="s">
        <v>59</v>
      </c>
      <c r="F107" s="27" t="s">
        <v>1266</v>
      </c>
      <c r="G107" s="444">
        <v>4.01</v>
      </c>
      <c r="H107" s="27"/>
      <c r="I107" s="410">
        <v>0.05</v>
      </c>
      <c r="J107" s="463" t="s">
        <v>1267</v>
      </c>
      <c r="K107" s="27" t="s">
        <v>3345</v>
      </c>
      <c r="L107" s="521" t="s">
        <v>3791</v>
      </c>
    </row>
    <row r="108" spans="1:12" s="288" customFormat="1" ht="78.75">
      <c r="A108" s="179"/>
      <c r="B108" s="447"/>
      <c r="C108" s="1075">
        <v>22</v>
      </c>
      <c r="D108" s="107" t="s">
        <v>3792</v>
      </c>
      <c r="E108" s="27" t="s">
        <v>31</v>
      </c>
      <c r="F108" s="27" t="s">
        <v>1266</v>
      </c>
      <c r="G108" s="444">
        <v>0.22</v>
      </c>
      <c r="H108" s="27"/>
      <c r="I108" s="410">
        <v>0.22</v>
      </c>
      <c r="J108" s="463" t="s">
        <v>1267</v>
      </c>
      <c r="K108" s="27" t="s">
        <v>1310</v>
      </c>
      <c r="L108" s="521" t="s">
        <v>3793</v>
      </c>
    </row>
    <row r="109" spans="1:12" s="288" customFormat="1" ht="78.75">
      <c r="A109" s="179"/>
      <c r="B109" s="447"/>
      <c r="C109" s="1075">
        <v>23</v>
      </c>
      <c r="D109" s="107" t="s">
        <v>3794</v>
      </c>
      <c r="E109" s="27" t="s">
        <v>24</v>
      </c>
      <c r="F109" s="27" t="s">
        <v>1266</v>
      </c>
      <c r="G109" s="444">
        <v>0.28000000000000003</v>
      </c>
      <c r="H109" s="27"/>
      <c r="I109" s="410">
        <v>0.28000000000000003</v>
      </c>
      <c r="J109" s="463" t="s">
        <v>1267</v>
      </c>
      <c r="K109" s="27" t="s">
        <v>1263</v>
      </c>
      <c r="L109" s="521" t="s">
        <v>3795</v>
      </c>
    </row>
    <row r="110" spans="1:12" s="288" customFormat="1" ht="78.75">
      <c r="A110" s="179"/>
      <c r="B110" s="447"/>
      <c r="C110" s="1075">
        <v>24</v>
      </c>
      <c r="D110" s="107" t="s">
        <v>3796</v>
      </c>
      <c r="E110" s="27" t="s">
        <v>32</v>
      </c>
      <c r="F110" s="27" t="s">
        <v>1266</v>
      </c>
      <c r="G110" s="444">
        <v>3</v>
      </c>
      <c r="H110" s="27"/>
      <c r="I110" s="410">
        <v>1.5</v>
      </c>
      <c r="J110" s="463" t="s">
        <v>1267</v>
      </c>
      <c r="K110" s="27" t="s">
        <v>1297</v>
      </c>
      <c r="L110" s="521" t="s">
        <v>3797</v>
      </c>
    </row>
    <row r="111" spans="1:12" s="288" customFormat="1" ht="78.75">
      <c r="A111" s="179"/>
      <c r="B111" s="447"/>
      <c r="C111" s="1075">
        <v>25</v>
      </c>
      <c r="D111" s="107" t="s">
        <v>3798</v>
      </c>
      <c r="E111" s="27" t="s">
        <v>23</v>
      </c>
      <c r="F111" s="27" t="s">
        <v>1266</v>
      </c>
      <c r="G111" s="444">
        <v>3.51</v>
      </c>
      <c r="H111" s="27"/>
      <c r="I111" s="410">
        <v>0.5</v>
      </c>
      <c r="J111" s="463" t="s">
        <v>1267</v>
      </c>
      <c r="K111" s="27" t="s">
        <v>1268</v>
      </c>
      <c r="L111" s="521" t="s">
        <v>3799</v>
      </c>
    </row>
    <row r="112" spans="1:12" s="288" customFormat="1" ht="78.75">
      <c r="A112" s="179"/>
      <c r="B112" s="447"/>
      <c r="C112" s="1075">
        <v>26</v>
      </c>
      <c r="D112" s="107" t="s">
        <v>3800</v>
      </c>
      <c r="E112" s="27" t="s">
        <v>31</v>
      </c>
      <c r="F112" s="27" t="s">
        <v>1266</v>
      </c>
      <c r="G112" s="444">
        <v>2</v>
      </c>
      <c r="H112" s="27"/>
      <c r="I112" s="410">
        <v>0.05</v>
      </c>
      <c r="J112" s="463" t="s">
        <v>1267</v>
      </c>
      <c r="K112" s="27" t="s">
        <v>1279</v>
      </c>
      <c r="L112" s="521" t="s">
        <v>3801</v>
      </c>
    </row>
    <row r="113" spans="1:12" s="288" customFormat="1" ht="78.75">
      <c r="A113" s="179"/>
      <c r="B113" s="447"/>
      <c r="C113" s="1075">
        <v>27</v>
      </c>
      <c r="D113" s="107" t="s">
        <v>3802</v>
      </c>
      <c r="E113" s="27" t="s">
        <v>23</v>
      </c>
      <c r="F113" s="27" t="s">
        <v>1266</v>
      </c>
      <c r="G113" s="444">
        <v>1.02</v>
      </c>
      <c r="H113" s="27"/>
      <c r="I113" s="410">
        <v>0.5</v>
      </c>
      <c r="J113" s="463" t="s">
        <v>1267</v>
      </c>
      <c r="K113" s="27" t="s">
        <v>1285</v>
      </c>
      <c r="L113" s="521" t="s">
        <v>3803</v>
      </c>
    </row>
    <row r="114" spans="1:12" s="288" customFormat="1" ht="78.75">
      <c r="A114" s="179"/>
      <c r="B114" s="447"/>
      <c r="C114" s="1075">
        <v>28</v>
      </c>
      <c r="D114" s="107" t="s">
        <v>3804</v>
      </c>
      <c r="E114" s="27" t="s">
        <v>14</v>
      </c>
      <c r="F114" s="27" t="s">
        <v>1266</v>
      </c>
      <c r="G114" s="444">
        <v>9.6999999999999993</v>
      </c>
      <c r="H114" s="27"/>
      <c r="I114" s="410"/>
      <c r="J114" s="463" t="s">
        <v>1267</v>
      </c>
      <c r="K114" s="27" t="s">
        <v>1285</v>
      </c>
      <c r="L114" s="521" t="s">
        <v>3805</v>
      </c>
    </row>
    <row r="115" spans="1:12" s="288" customFormat="1" ht="78.75">
      <c r="A115" s="179"/>
      <c r="B115" s="447"/>
      <c r="C115" s="1075">
        <v>29</v>
      </c>
      <c r="D115" s="107" t="s">
        <v>3806</v>
      </c>
      <c r="E115" s="27" t="s">
        <v>20</v>
      </c>
      <c r="F115" s="27" t="s">
        <v>1294</v>
      </c>
      <c r="G115" s="444">
        <v>0.2</v>
      </c>
      <c r="H115" s="27"/>
      <c r="I115" s="410">
        <v>0.2</v>
      </c>
      <c r="J115" s="463" t="s">
        <v>11</v>
      </c>
      <c r="K115" s="27" t="s">
        <v>1263</v>
      </c>
      <c r="L115" s="521" t="s">
        <v>3807</v>
      </c>
    </row>
    <row r="116" spans="1:12" s="288" customFormat="1" ht="47.25">
      <c r="A116" s="179"/>
      <c r="B116" s="447"/>
      <c r="C116" s="1075">
        <v>30</v>
      </c>
      <c r="D116" s="107" t="s">
        <v>3808</v>
      </c>
      <c r="E116" s="27" t="s">
        <v>20</v>
      </c>
      <c r="F116" s="27" t="s">
        <v>1274</v>
      </c>
      <c r="G116" s="444">
        <v>0.03</v>
      </c>
      <c r="H116" s="27"/>
      <c r="I116" s="410">
        <v>0.03</v>
      </c>
      <c r="J116" s="463" t="s">
        <v>11</v>
      </c>
      <c r="K116" s="27" t="s">
        <v>1275</v>
      </c>
      <c r="L116" s="521" t="s">
        <v>3809</v>
      </c>
    </row>
    <row r="117" spans="1:12" s="288" customFormat="1" ht="47.25">
      <c r="A117" s="179"/>
      <c r="B117" s="447"/>
      <c r="C117" s="1075">
        <v>31</v>
      </c>
      <c r="D117" s="107" t="s">
        <v>3810</v>
      </c>
      <c r="E117" s="27" t="s">
        <v>20</v>
      </c>
      <c r="F117" s="27" t="s">
        <v>1274</v>
      </c>
      <c r="G117" s="444">
        <v>0.09</v>
      </c>
      <c r="H117" s="27"/>
      <c r="I117" s="410">
        <v>0.09</v>
      </c>
      <c r="J117" s="463" t="s">
        <v>11</v>
      </c>
      <c r="K117" s="27" t="s">
        <v>1275</v>
      </c>
      <c r="L117" s="521" t="s">
        <v>3811</v>
      </c>
    </row>
    <row r="118" spans="1:12" s="288" customFormat="1" ht="47.25">
      <c r="A118" s="179"/>
      <c r="B118" s="447"/>
      <c r="C118" s="1075">
        <v>32</v>
      </c>
      <c r="D118" s="107" t="s">
        <v>3812</v>
      </c>
      <c r="E118" s="27" t="s">
        <v>59</v>
      </c>
      <c r="F118" s="27" t="s">
        <v>3813</v>
      </c>
      <c r="G118" s="444">
        <v>7.0000000000000007E-2</v>
      </c>
      <c r="H118" s="27"/>
      <c r="I118" s="410">
        <v>7.0000000000000007E-2</v>
      </c>
      <c r="J118" s="463" t="s">
        <v>11</v>
      </c>
      <c r="K118" s="27" t="s">
        <v>3814</v>
      </c>
      <c r="L118" s="521" t="s">
        <v>3815</v>
      </c>
    </row>
    <row r="119" spans="1:12" s="288" customFormat="1" ht="31.5">
      <c r="A119" s="179"/>
      <c r="B119" s="447"/>
      <c r="C119" s="1075">
        <v>33</v>
      </c>
      <c r="D119" s="107" t="s">
        <v>3816</v>
      </c>
      <c r="E119" s="27" t="s">
        <v>23</v>
      </c>
      <c r="F119" s="27" t="s">
        <v>3817</v>
      </c>
      <c r="G119" s="444">
        <v>0.2</v>
      </c>
      <c r="H119" s="27"/>
      <c r="I119" s="410">
        <v>0.2</v>
      </c>
      <c r="J119" s="463" t="s">
        <v>11</v>
      </c>
      <c r="K119" s="27" t="s">
        <v>1300</v>
      </c>
      <c r="L119" s="521" t="s">
        <v>3818</v>
      </c>
    </row>
    <row r="120" spans="1:12" s="288" customFormat="1" ht="78.75">
      <c r="A120" s="179"/>
      <c r="B120" s="447"/>
      <c r="C120" s="1075">
        <v>34</v>
      </c>
      <c r="D120" s="107" t="s">
        <v>3819</v>
      </c>
      <c r="E120" s="27" t="s">
        <v>12</v>
      </c>
      <c r="F120" s="27" t="s">
        <v>3820</v>
      </c>
      <c r="G120" s="444">
        <v>6.94</v>
      </c>
      <c r="H120" s="27"/>
      <c r="I120" s="410">
        <v>6.94</v>
      </c>
      <c r="J120" s="463" t="s">
        <v>11</v>
      </c>
      <c r="K120" s="27" t="s">
        <v>3821</v>
      </c>
      <c r="L120" s="521" t="s">
        <v>3822</v>
      </c>
    </row>
    <row r="121" spans="1:12" s="288" customFormat="1" ht="78.75">
      <c r="A121" s="179"/>
      <c r="B121" s="447"/>
      <c r="C121" s="1075">
        <v>35</v>
      </c>
      <c r="D121" s="107" t="s">
        <v>3823</v>
      </c>
      <c r="E121" s="27" t="s">
        <v>51</v>
      </c>
      <c r="F121" s="27" t="s">
        <v>1266</v>
      </c>
      <c r="G121" s="444">
        <v>0.5</v>
      </c>
      <c r="H121" s="27"/>
      <c r="I121" s="410">
        <v>0.5</v>
      </c>
      <c r="J121" s="463" t="s">
        <v>11</v>
      </c>
      <c r="K121" s="27" t="s">
        <v>3824</v>
      </c>
      <c r="L121" s="521" t="s">
        <v>3825</v>
      </c>
    </row>
    <row r="122" spans="1:12" s="288" customFormat="1" ht="78.75">
      <c r="A122" s="179"/>
      <c r="B122" s="447"/>
      <c r="C122" s="1075">
        <v>36</v>
      </c>
      <c r="D122" s="107" t="s">
        <v>3826</v>
      </c>
      <c r="E122" s="27" t="s">
        <v>12</v>
      </c>
      <c r="F122" s="27" t="s">
        <v>1266</v>
      </c>
      <c r="G122" s="444">
        <v>1.2</v>
      </c>
      <c r="H122" s="27"/>
      <c r="I122" s="410">
        <v>1.2</v>
      </c>
      <c r="J122" s="463" t="s">
        <v>11</v>
      </c>
      <c r="K122" s="27" t="s">
        <v>1279</v>
      </c>
      <c r="L122" s="521" t="s">
        <v>3827</v>
      </c>
    </row>
    <row r="123" spans="1:12" s="288" customFormat="1" ht="78.75">
      <c r="A123" s="179"/>
      <c r="B123" s="447"/>
      <c r="C123" s="1075">
        <v>37</v>
      </c>
      <c r="D123" s="107" t="s">
        <v>3828</v>
      </c>
      <c r="E123" s="27" t="s">
        <v>51</v>
      </c>
      <c r="F123" s="27" t="s">
        <v>1266</v>
      </c>
      <c r="G123" s="444">
        <v>0.1</v>
      </c>
      <c r="H123" s="27"/>
      <c r="I123" s="410">
        <v>0.1</v>
      </c>
      <c r="J123" s="463" t="s">
        <v>11</v>
      </c>
      <c r="K123" s="27" t="s">
        <v>3824</v>
      </c>
      <c r="L123" s="521" t="s">
        <v>3829</v>
      </c>
    </row>
    <row r="124" spans="1:12" s="288" customFormat="1" ht="78.75">
      <c r="A124" s="179"/>
      <c r="B124" s="447"/>
      <c r="C124" s="1075">
        <v>38</v>
      </c>
      <c r="D124" s="107" t="s">
        <v>3830</v>
      </c>
      <c r="E124" s="27" t="s">
        <v>32</v>
      </c>
      <c r="F124" s="27" t="s">
        <v>1266</v>
      </c>
      <c r="G124" s="444">
        <v>0.71519999999999995</v>
      </c>
      <c r="H124" s="27"/>
      <c r="I124" s="410">
        <v>0.71519999999999995</v>
      </c>
      <c r="J124" s="463" t="s">
        <v>11</v>
      </c>
      <c r="K124" s="27" t="s">
        <v>3345</v>
      </c>
      <c r="L124" s="521" t="s">
        <v>3831</v>
      </c>
    </row>
    <row r="125" spans="1:12" s="288" customFormat="1" ht="78.75">
      <c r="A125" s="179"/>
      <c r="B125" s="447"/>
      <c r="C125" s="1075">
        <v>39</v>
      </c>
      <c r="D125" s="107" t="s">
        <v>3832</v>
      </c>
      <c r="E125" s="27" t="s">
        <v>23</v>
      </c>
      <c r="F125" s="27" t="s">
        <v>1266</v>
      </c>
      <c r="G125" s="444">
        <v>16.690000000000001</v>
      </c>
      <c r="H125" s="27"/>
      <c r="I125" s="410">
        <v>1</v>
      </c>
      <c r="J125" s="463" t="s">
        <v>11</v>
      </c>
      <c r="K125" s="27" t="s">
        <v>3833</v>
      </c>
      <c r="L125" s="521" t="s">
        <v>3834</v>
      </c>
    </row>
    <row r="126" spans="1:12" s="288" customFormat="1" ht="78.75">
      <c r="A126" s="179"/>
      <c r="B126" s="447"/>
      <c r="C126" s="1075">
        <v>40</v>
      </c>
      <c r="D126" s="107" t="s">
        <v>3835</v>
      </c>
      <c r="E126" s="27" t="s">
        <v>23</v>
      </c>
      <c r="F126" s="27" t="s">
        <v>1266</v>
      </c>
      <c r="G126" s="444">
        <v>0.4</v>
      </c>
      <c r="H126" s="27"/>
      <c r="I126" s="410">
        <v>0.4</v>
      </c>
      <c r="J126" s="463" t="s">
        <v>11</v>
      </c>
      <c r="K126" s="27" t="s">
        <v>1297</v>
      </c>
      <c r="L126" s="521" t="s">
        <v>3836</v>
      </c>
    </row>
    <row r="127" spans="1:12" s="288" customFormat="1" ht="78.75">
      <c r="A127" s="179"/>
      <c r="B127" s="447"/>
      <c r="C127" s="1075">
        <v>41</v>
      </c>
      <c r="D127" s="107" t="s">
        <v>3837</v>
      </c>
      <c r="E127" s="27" t="s">
        <v>32</v>
      </c>
      <c r="F127" s="27" t="s">
        <v>1266</v>
      </c>
      <c r="G127" s="444">
        <v>4.3499999999999996</v>
      </c>
      <c r="H127" s="27">
        <v>4.3499999999999996</v>
      </c>
      <c r="I127" s="410">
        <v>4.3499999999999996</v>
      </c>
      <c r="J127" s="463" t="s">
        <v>11</v>
      </c>
      <c r="K127" s="27" t="s">
        <v>3788</v>
      </c>
      <c r="L127" s="521" t="s">
        <v>3838</v>
      </c>
    </row>
    <row r="128" spans="1:12" s="288" customFormat="1" ht="78.75">
      <c r="A128" s="179"/>
      <c r="B128" s="447"/>
      <c r="C128" s="1075">
        <v>42</v>
      </c>
      <c r="D128" s="107" t="s">
        <v>3839</v>
      </c>
      <c r="E128" s="27" t="s">
        <v>24</v>
      </c>
      <c r="F128" s="27" t="s">
        <v>1266</v>
      </c>
      <c r="G128" s="444">
        <v>0.92</v>
      </c>
      <c r="H128" s="27"/>
      <c r="I128" s="410">
        <v>0.92</v>
      </c>
      <c r="J128" s="463" t="s">
        <v>11</v>
      </c>
      <c r="K128" s="27" t="s">
        <v>3345</v>
      </c>
      <c r="L128" s="521" t="s">
        <v>3840</v>
      </c>
    </row>
    <row r="129" spans="1:12" s="288" customFormat="1" ht="78.75">
      <c r="A129" s="179"/>
      <c r="B129" s="447"/>
      <c r="C129" s="1075">
        <v>43</v>
      </c>
      <c r="D129" s="107" t="s">
        <v>3841</v>
      </c>
      <c r="E129" s="27" t="s">
        <v>24</v>
      </c>
      <c r="F129" s="27" t="s">
        <v>1266</v>
      </c>
      <c r="G129" s="444">
        <v>1.1299999999999999</v>
      </c>
      <c r="H129" s="27"/>
      <c r="I129" s="410">
        <v>1.1299999999999999</v>
      </c>
      <c r="J129" s="463" t="s">
        <v>11</v>
      </c>
      <c r="K129" s="27" t="s">
        <v>3345</v>
      </c>
      <c r="L129" s="521" t="s">
        <v>3842</v>
      </c>
    </row>
    <row r="130" spans="1:12" s="288" customFormat="1" ht="78.75">
      <c r="A130" s="179"/>
      <c r="B130" s="447"/>
      <c r="C130" s="1075">
        <v>44</v>
      </c>
      <c r="D130" s="107" t="s">
        <v>3843</v>
      </c>
      <c r="E130" s="27" t="s">
        <v>24</v>
      </c>
      <c r="F130" s="27" t="s">
        <v>1266</v>
      </c>
      <c r="G130" s="444">
        <v>1.1599999999999999</v>
      </c>
      <c r="H130" s="27"/>
      <c r="I130" s="410">
        <v>1.1599999999999999</v>
      </c>
      <c r="J130" s="463" t="s">
        <v>11</v>
      </c>
      <c r="K130" s="27" t="s">
        <v>3345</v>
      </c>
      <c r="L130" s="521" t="s">
        <v>3844</v>
      </c>
    </row>
    <row r="131" spans="1:12" s="288" customFormat="1" ht="78.75">
      <c r="A131" s="179"/>
      <c r="B131" s="447"/>
      <c r="C131" s="1075">
        <v>45</v>
      </c>
      <c r="D131" s="107" t="s">
        <v>3845</v>
      </c>
      <c r="E131" s="27" t="s">
        <v>24</v>
      </c>
      <c r="F131" s="27" t="s">
        <v>1266</v>
      </c>
      <c r="G131" s="444">
        <v>0.73</v>
      </c>
      <c r="H131" s="27"/>
      <c r="I131" s="410">
        <v>0.73</v>
      </c>
      <c r="J131" s="463" t="s">
        <v>11</v>
      </c>
      <c r="K131" s="27" t="s">
        <v>3345</v>
      </c>
      <c r="L131" s="521" t="s">
        <v>3846</v>
      </c>
    </row>
    <row r="132" spans="1:12" s="288" customFormat="1" ht="63">
      <c r="A132" s="179"/>
      <c r="B132" s="447"/>
      <c r="C132" s="1075">
        <v>46</v>
      </c>
      <c r="D132" s="107" t="s">
        <v>3847</v>
      </c>
      <c r="E132" s="27" t="s">
        <v>20</v>
      </c>
      <c r="F132" s="27" t="s">
        <v>1294</v>
      </c>
      <c r="G132" s="444">
        <v>0.26</v>
      </c>
      <c r="H132" s="27"/>
      <c r="I132" s="410">
        <v>0.06</v>
      </c>
      <c r="J132" s="463" t="s">
        <v>11</v>
      </c>
      <c r="K132" s="27" t="s">
        <v>1259</v>
      </c>
      <c r="L132" s="521" t="s">
        <v>3848</v>
      </c>
    </row>
    <row r="133" spans="1:12" s="288" customFormat="1" ht="15.75">
      <c r="A133" s="179"/>
      <c r="B133" s="447"/>
      <c r="C133" s="462" t="s">
        <v>431</v>
      </c>
      <c r="D133" s="1433" t="s">
        <v>743</v>
      </c>
      <c r="E133" s="1442"/>
      <c r="F133" s="1443"/>
      <c r="G133" s="450"/>
      <c r="H133" s="462"/>
      <c r="I133" s="462"/>
      <c r="J133" s="462"/>
      <c r="K133" s="462"/>
      <c r="L133" s="445"/>
    </row>
    <row r="134" spans="1:12" s="288" customFormat="1" ht="63">
      <c r="A134" s="179"/>
      <c r="B134" s="447"/>
      <c r="C134" s="1075">
        <v>47</v>
      </c>
      <c r="D134" s="107" t="s">
        <v>1277</v>
      </c>
      <c r="E134" s="27" t="s">
        <v>32</v>
      </c>
      <c r="F134" s="27" t="s">
        <v>1278</v>
      </c>
      <c r="G134" s="444">
        <v>0.32</v>
      </c>
      <c r="H134" s="27"/>
      <c r="I134" s="410">
        <v>0.32</v>
      </c>
      <c r="J134" s="463" t="s">
        <v>11</v>
      </c>
      <c r="K134" s="27" t="s">
        <v>1279</v>
      </c>
      <c r="L134" s="521" t="s">
        <v>1280</v>
      </c>
    </row>
    <row r="135" spans="1:12" s="288" customFormat="1" ht="78.75">
      <c r="A135" s="179"/>
      <c r="B135" s="447"/>
      <c r="C135" s="1075">
        <v>48</v>
      </c>
      <c r="D135" s="122" t="s">
        <v>1281</v>
      </c>
      <c r="E135" s="926" t="s">
        <v>23</v>
      </c>
      <c r="F135" s="123" t="s">
        <v>1266</v>
      </c>
      <c r="G135" s="1095">
        <v>3.2</v>
      </c>
      <c r="H135" s="3"/>
      <c r="I135" s="1095">
        <v>3.2</v>
      </c>
      <c r="J135" s="391" t="s">
        <v>11</v>
      </c>
      <c r="K135" s="123" t="s">
        <v>1282</v>
      </c>
      <c r="L135" s="216" t="s">
        <v>1283</v>
      </c>
    </row>
    <row r="136" spans="1:12" s="288" customFormat="1" ht="78.75">
      <c r="A136" s="179"/>
      <c r="B136" s="447"/>
      <c r="C136" s="1075">
        <v>49</v>
      </c>
      <c r="D136" s="122" t="s">
        <v>1284</v>
      </c>
      <c r="E136" s="926" t="s">
        <v>23</v>
      </c>
      <c r="F136" s="926" t="s">
        <v>1266</v>
      </c>
      <c r="G136" s="1095">
        <v>2.9</v>
      </c>
      <c r="H136" s="1095"/>
      <c r="I136" s="3"/>
      <c r="J136" s="391" t="s">
        <v>11</v>
      </c>
      <c r="K136" s="123" t="s">
        <v>1285</v>
      </c>
      <c r="L136" s="122" t="s">
        <v>1286</v>
      </c>
    </row>
    <row r="137" spans="1:12" s="288" customFormat="1" ht="78.75">
      <c r="A137" s="179"/>
      <c r="B137" s="447"/>
      <c r="C137" s="1075">
        <v>50</v>
      </c>
      <c r="D137" s="122" t="s">
        <v>1292</v>
      </c>
      <c r="E137" s="926" t="s">
        <v>32</v>
      </c>
      <c r="F137" s="123" t="s">
        <v>1266</v>
      </c>
      <c r="G137" s="1095">
        <v>2.5499999999999998</v>
      </c>
      <c r="H137" s="3"/>
      <c r="I137" s="1095">
        <v>0.55000000000000004</v>
      </c>
      <c r="J137" s="391" t="s">
        <v>11</v>
      </c>
      <c r="K137" s="123" t="s">
        <v>1291</v>
      </c>
      <c r="L137" s="216" t="s">
        <v>1290</v>
      </c>
    </row>
    <row r="138" spans="1:12" s="288" customFormat="1" ht="78.75">
      <c r="A138" s="179"/>
      <c r="B138" s="447"/>
      <c r="C138" s="1075">
        <v>51</v>
      </c>
      <c r="D138" s="1011" t="s">
        <v>1289</v>
      </c>
      <c r="E138" s="926" t="s">
        <v>23</v>
      </c>
      <c r="F138" s="926" t="s">
        <v>1266</v>
      </c>
      <c r="G138" s="924">
        <v>21.17</v>
      </c>
      <c r="H138" s="924"/>
      <c r="I138" s="924">
        <v>21</v>
      </c>
      <c r="J138" s="391" t="s">
        <v>11</v>
      </c>
      <c r="K138" s="926" t="s">
        <v>1288</v>
      </c>
      <c r="L138" s="1011" t="s">
        <v>1287</v>
      </c>
    </row>
    <row r="139" spans="1:12" s="288" customFormat="1" ht="78.75">
      <c r="A139" s="179"/>
      <c r="B139" s="447"/>
      <c r="C139" s="1075">
        <v>52</v>
      </c>
      <c r="D139" s="1011" t="s">
        <v>3849</v>
      </c>
      <c r="E139" s="926" t="s">
        <v>23</v>
      </c>
      <c r="F139" s="926" t="s">
        <v>3850</v>
      </c>
      <c r="G139" s="924">
        <v>0.55000000000000004</v>
      </c>
      <c r="H139" s="924"/>
      <c r="I139" s="924">
        <v>0.55000000000000004</v>
      </c>
      <c r="J139" s="391" t="s">
        <v>11</v>
      </c>
      <c r="K139" s="926" t="s">
        <v>3851</v>
      </c>
      <c r="L139" s="1011" t="s">
        <v>3852</v>
      </c>
    </row>
    <row r="140" spans="1:12" s="288" customFormat="1" ht="78.75">
      <c r="A140" s="179"/>
      <c r="B140" s="447"/>
      <c r="C140" s="1075">
        <v>53</v>
      </c>
      <c r="D140" s="1011" t="s">
        <v>3853</v>
      </c>
      <c r="E140" s="926" t="s">
        <v>31</v>
      </c>
      <c r="F140" s="926" t="s">
        <v>1266</v>
      </c>
      <c r="G140" s="924">
        <v>1.5</v>
      </c>
      <c r="H140" s="924">
        <v>1.5</v>
      </c>
      <c r="I140" s="924">
        <v>1.5</v>
      </c>
      <c r="J140" s="391" t="s">
        <v>11</v>
      </c>
      <c r="K140" s="926" t="s">
        <v>3854</v>
      </c>
      <c r="L140" s="1011" t="s">
        <v>3855</v>
      </c>
    </row>
    <row r="141" spans="1:12" s="288" customFormat="1" ht="47.25">
      <c r="A141" s="179"/>
      <c r="B141" s="447"/>
      <c r="C141" s="1075">
        <v>54</v>
      </c>
      <c r="D141" s="1011" t="s">
        <v>3856</v>
      </c>
      <c r="E141" s="926" t="s">
        <v>20</v>
      </c>
      <c r="F141" s="926" t="s">
        <v>1274</v>
      </c>
      <c r="G141" s="924">
        <v>0.02</v>
      </c>
      <c r="H141" s="924"/>
      <c r="I141" s="924">
        <v>0.02</v>
      </c>
      <c r="J141" s="391" t="s">
        <v>11</v>
      </c>
      <c r="K141" s="926" t="s">
        <v>1300</v>
      </c>
      <c r="L141" s="1011" t="s">
        <v>3857</v>
      </c>
    </row>
    <row r="142" spans="1:12" s="288" customFormat="1" ht="47.25">
      <c r="A142" s="179"/>
      <c r="B142" s="447"/>
      <c r="C142" s="1075">
        <v>55</v>
      </c>
      <c r="D142" s="1011" t="s">
        <v>3858</v>
      </c>
      <c r="E142" s="926" t="s">
        <v>20</v>
      </c>
      <c r="F142" s="926" t="s">
        <v>1274</v>
      </c>
      <c r="G142" s="924">
        <v>5.3800000000000001E-2</v>
      </c>
      <c r="H142" s="924"/>
      <c r="I142" s="924">
        <v>5.3800000000000001E-2</v>
      </c>
      <c r="J142" s="391" t="s">
        <v>11</v>
      </c>
      <c r="K142" s="926" t="s">
        <v>1300</v>
      </c>
      <c r="L142" s="1011" t="s">
        <v>3859</v>
      </c>
    </row>
    <row r="143" spans="1:12" s="288" customFormat="1" ht="31.5">
      <c r="A143" s="179"/>
      <c r="B143" s="447"/>
      <c r="C143" s="1075">
        <v>56</v>
      </c>
      <c r="D143" s="1011" t="s">
        <v>3860</v>
      </c>
      <c r="E143" s="926" t="s">
        <v>31</v>
      </c>
      <c r="F143" s="926" t="s">
        <v>3861</v>
      </c>
      <c r="G143" s="924">
        <v>0.37</v>
      </c>
      <c r="H143" s="924"/>
      <c r="I143" s="924">
        <v>0.37</v>
      </c>
      <c r="J143" s="391" t="s">
        <v>11</v>
      </c>
      <c r="K143" s="926" t="s">
        <v>3862</v>
      </c>
      <c r="L143" s="1011" t="s">
        <v>3863</v>
      </c>
    </row>
    <row r="144" spans="1:12" s="288" customFormat="1" ht="47.25">
      <c r="A144" s="179"/>
      <c r="B144" s="447"/>
      <c r="C144" s="1075">
        <v>57</v>
      </c>
      <c r="D144" s="1011" t="s">
        <v>3864</v>
      </c>
      <c r="E144" s="926" t="s">
        <v>23</v>
      </c>
      <c r="F144" s="926" t="s">
        <v>3850</v>
      </c>
      <c r="G144" s="924">
        <v>0.1086</v>
      </c>
      <c r="H144" s="924"/>
      <c r="I144" s="924">
        <v>0.1086</v>
      </c>
      <c r="J144" s="391" t="s">
        <v>11</v>
      </c>
      <c r="K144" s="926" t="s">
        <v>3865</v>
      </c>
      <c r="L144" s="1011" t="s">
        <v>3866</v>
      </c>
    </row>
    <row r="145" spans="1:12" s="288" customFormat="1" ht="78.75">
      <c r="A145" s="179"/>
      <c r="B145" s="447"/>
      <c r="C145" s="1075">
        <v>58</v>
      </c>
      <c r="D145" s="1011" t="s">
        <v>3867</v>
      </c>
      <c r="E145" s="926" t="s">
        <v>23</v>
      </c>
      <c r="F145" s="926" t="s">
        <v>1266</v>
      </c>
      <c r="G145" s="924">
        <v>0.76</v>
      </c>
      <c r="H145" s="924"/>
      <c r="I145" s="924">
        <v>0.76</v>
      </c>
      <c r="J145" s="391" t="s">
        <v>11</v>
      </c>
      <c r="K145" s="926" t="s">
        <v>3865</v>
      </c>
      <c r="L145" s="1011" t="s">
        <v>3868</v>
      </c>
    </row>
    <row r="146" spans="1:12" s="288" customFormat="1" ht="78.75">
      <c r="A146" s="179"/>
      <c r="B146" s="447"/>
      <c r="C146" s="1075">
        <v>59</v>
      </c>
      <c r="D146" s="1011" t="s">
        <v>3869</v>
      </c>
      <c r="E146" s="926" t="s">
        <v>24</v>
      </c>
      <c r="F146" s="926" t="s">
        <v>1266</v>
      </c>
      <c r="G146" s="924">
        <v>1</v>
      </c>
      <c r="H146" s="924"/>
      <c r="I146" s="924">
        <v>1</v>
      </c>
      <c r="J146" s="391" t="s">
        <v>11</v>
      </c>
      <c r="K146" s="926" t="s">
        <v>3345</v>
      </c>
      <c r="L146" s="1011" t="s">
        <v>3870</v>
      </c>
    </row>
    <row r="147" spans="1:12" s="288" customFormat="1" ht="15.75">
      <c r="A147" s="179"/>
      <c r="B147" s="447"/>
      <c r="C147" s="462" t="s">
        <v>432</v>
      </c>
      <c r="D147" s="1433" t="s">
        <v>750</v>
      </c>
      <c r="E147" s="1434"/>
      <c r="F147" s="1435"/>
      <c r="G147" s="450"/>
      <c r="H147" s="462"/>
      <c r="I147" s="462"/>
      <c r="J147" s="462"/>
      <c r="K147" s="462"/>
      <c r="L147" s="445"/>
    </row>
    <row r="148" spans="1:12" s="283" customFormat="1" ht="63">
      <c r="A148" s="402">
        <v>51</v>
      </c>
      <c r="B148" s="465" t="s">
        <v>68</v>
      </c>
      <c r="C148" s="123">
        <v>60</v>
      </c>
      <c r="D148" s="122" t="s">
        <v>1293</v>
      </c>
      <c r="E148" s="123" t="s">
        <v>57</v>
      </c>
      <c r="F148" s="123" t="s">
        <v>1294</v>
      </c>
      <c r="G148" s="3">
        <v>0.01</v>
      </c>
      <c r="H148" s="3"/>
      <c r="I148" s="3">
        <v>0.01</v>
      </c>
      <c r="J148" s="123" t="s">
        <v>11</v>
      </c>
      <c r="K148" s="123" t="s">
        <v>1259</v>
      </c>
      <c r="L148" s="123" t="s">
        <v>1295</v>
      </c>
    </row>
    <row r="149" spans="1:12" s="288" customFormat="1" ht="15.75">
      <c r="A149" s="179"/>
      <c r="B149" s="447"/>
      <c r="C149" s="448" t="s">
        <v>234</v>
      </c>
      <c r="D149" s="1444" t="s">
        <v>1048</v>
      </c>
      <c r="E149" s="1447"/>
      <c r="F149" s="1448"/>
      <c r="G149" s="450"/>
      <c r="H149" s="179"/>
      <c r="I149" s="179"/>
      <c r="J149" s="179"/>
      <c r="K149" s="179"/>
      <c r="L149" s="280"/>
    </row>
    <row r="150" spans="1:12" s="288" customFormat="1" ht="78.75">
      <c r="A150" s="179"/>
      <c r="B150" s="447"/>
      <c r="C150" s="1075">
        <v>61</v>
      </c>
      <c r="D150" s="12" t="s">
        <v>1296</v>
      </c>
      <c r="E150" s="123" t="s">
        <v>23</v>
      </c>
      <c r="F150" s="123" t="s">
        <v>1266</v>
      </c>
      <c r="G150" s="3">
        <v>0.44</v>
      </c>
      <c r="H150" s="1096"/>
      <c r="I150" s="3">
        <v>0.44</v>
      </c>
      <c r="J150" s="391" t="s">
        <v>11</v>
      </c>
      <c r="K150" s="123" t="s">
        <v>1297</v>
      </c>
      <c r="L150" s="216" t="s">
        <v>1298</v>
      </c>
    </row>
    <row r="151" spans="1:12" s="288" customFormat="1" ht="78.75">
      <c r="A151" s="179"/>
      <c r="B151" s="447"/>
      <c r="C151" s="1075">
        <v>62</v>
      </c>
      <c r="D151" s="122" t="s">
        <v>1302</v>
      </c>
      <c r="E151" s="123" t="s">
        <v>32</v>
      </c>
      <c r="F151" s="926" t="s">
        <v>1266</v>
      </c>
      <c r="G151" s="1097">
        <v>1.5</v>
      </c>
      <c r="H151" s="3"/>
      <c r="I151" s="1097">
        <v>1.5</v>
      </c>
      <c r="J151" s="391" t="s">
        <v>11</v>
      </c>
      <c r="K151" s="123" t="s">
        <v>1285</v>
      </c>
      <c r="L151" s="216" t="s">
        <v>1303</v>
      </c>
    </row>
    <row r="152" spans="1:12" s="288" customFormat="1" ht="78.75">
      <c r="A152" s="179"/>
      <c r="B152" s="447"/>
      <c r="C152" s="1075">
        <v>63</v>
      </c>
      <c r="D152" s="122" t="s">
        <v>1304</v>
      </c>
      <c r="E152" s="123" t="s">
        <v>32</v>
      </c>
      <c r="F152" s="926" t="s">
        <v>1266</v>
      </c>
      <c r="G152" s="1097">
        <v>2.0099999999999998</v>
      </c>
      <c r="H152" s="3"/>
      <c r="I152" s="1097">
        <v>2.0099999999999998</v>
      </c>
      <c r="J152" s="391" t="s">
        <v>11</v>
      </c>
      <c r="K152" s="123" t="s">
        <v>1285</v>
      </c>
      <c r="L152" s="216" t="s">
        <v>1305</v>
      </c>
    </row>
    <row r="153" spans="1:12" s="283" customFormat="1" ht="78.75">
      <c r="A153" s="27"/>
      <c r="B153" s="392"/>
      <c r="C153" s="1075">
        <v>64</v>
      </c>
      <c r="D153" s="925" t="s">
        <v>1306</v>
      </c>
      <c r="E153" s="123" t="s">
        <v>32</v>
      </c>
      <c r="F153" s="926" t="s">
        <v>1266</v>
      </c>
      <c r="G153" s="1097">
        <v>2.1</v>
      </c>
      <c r="H153" s="1097">
        <v>2.1</v>
      </c>
      <c r="I153" s="1097"/>
      <c r="J153" s="391" t="s">
        <v>11</v>
      </c>
      <c r="K153" s="926" t="s">
        <v>1268</v>
      </c>
      <c r="L153" s="925" t="s">
        <v>1307</v>
      </c>
    </row>
    <row r="154" spans="1:12" s="283" customFormat="1" ht="78.75">
      <c r="A154" s="27"/>
      <c r="B154" s="392"/>
      <c r="C154" s="1075">
        <v>65</v>
      </c>
      <c r="D154" s="1011" t="s">
        <v>3336</v>
      </c>
      <c r="E154" s="926" t="s">
        <v>23</v>
      </c>
      <c r="F154" s="926" t="s">
        <v>3337</v>
      </c>
      <c r="G154" s="924">
        <v>8.0399999999999991</v>
      </c>
      <c r="H154" s="924"/>
      <c r="I154" s="924">
        <v>8.0399999999999991</v>
      </c>
      <c r="J154" s="1114" t="s">
        <v>11</v>
      </c>
      <c r="K154" s="926" t="s">
        <v>3338</v>
      </c>
      <c r="L154" s="1115" t="s">
        <v>3339</v>
      </c>
    </row>
    <row r="155" spans="1:12" s="283" customFormat="1" ht="31.5">
      <c r="A155" s="27"/>
      <c r="B155" s="392"/>
      <c r="C155" s="1075">
        <v>66</v>
      </c>
      <c r="D155" s="1011" t="s">
        <v>3340</v>
      </c>
      <c r="E155" s="926" t="s">
        <v>1534</v>
      </c>
      <c r="F155" s="926" t="s">
        <v>1258</v>
      </c>
      <c r="G155" s="1097">
        <v>6.5</v>
      </c>
      <c r="H155" s="1097"/>
      <c r="I155" s="1097">
        <v>6.5</v>
      </c>
      <c r="J155" s="1012" t="s">
        <v>11</v>
      </c>
      <c r="K155" s="926" t="s">
        <v>1285</v>
      </c>
      <c r="L155" s="1115" t="s">
        <v>3341</v>
      </c>
    </row>
    <row r="156" spans="1:12" s="283" customFormat="1" ht="47.25">
      <c r="A156" s="27"/>
      <c r="B156" s="392"/>
      <c r="C156" s="1075">
        <v>67</v>
      </c>
      <c r="D156" s="1011" t="s">
        <v>3342</v>
      </c>
      <c r="E156" s="926" t="s">
        <v>38</v>
      </c>
      <c r="F156" s="926" t="s">
        <v>1258</v>
      </c>
      <c r="G156" s="1097">
        <v>7</v>
      </c>
      <c r="H156" s="1097"/>
      <c r="I156" s="1097">
        <v>7</v>
      </c>
      <c r="J156" s="1012" t="s">
        <v>11</v>
      </c>
      <c r="K156" s="926" t="s">
        <v>1291</v>
      </c>
      <c r="L156" s="1432" t="s">
        <v>3343</v>
      </c>
    </row>
    <row r="157" spans="1:12" s="283" customFormat="1" ht="63">
      <c r="A157" s="27"/>
      <c r="B157" s="392"/>
      <c r="C157" s="1075">
        <v>68</v>
      </c>
      <c r="D157" s="1011" t="s">
        <v>3344</v>
      </c>
      <c r="E157" s="926" t="s">
        <v>38</v>
      </c>
      <c r="F157" s="926" t="s">
        <v>1258</v>
      </c>
      <c r="G157" s="1097">
        <v>0.36</v>
      </c>
      <c r="H157" s="1097"/>
      <c r="I157" s="1097">
        <v>0.36</v>
      </c>
      <c r="J157" s="1012" t="s">
        <v>11</v>
      </c>
      <c r="K157" s="926" t="s">
        <v>3345</v>
      </c>
      <c r="L157" s="1432"/>
    </row>
    <row r="158" spans="1:12" s="283" customFormat="1" ht="63">
      <c r="A158" s="27"/>
      <c r="B158" s="392"/>
      <c r="C158" s="1075">
        <v>69</v>
      </c>
      <c r="D158" s="1011" t="s">
        <v>3346</v>
      </c>
      <c r="E158" s="926" t="s">
        <v>38</v>
      </c>
      <c r="F158" s="926" t="s">
        <v>1258</v>
      </c>
      <c r="G158" s="1097">
        <v>0.37</v>
      </c>
      <c r="H158" s="1097"/>
      <c r="I158" s="1097">
        <v>0.37</v>
      </c>
      <c r="J158" s="1012" t="s">
        <v>11</v>
      </c>
      <c r="K158" s="926" t="s">
        <v>3345</v>
      </c>
      <c r="L158" s="1432"/>
    </row>
    <row r="159" spans="1:12" s="283" customFormat="1" ht="47.25">
      <c r="A159" s="27"/>
      <c r="B159" s="392"/>
      <c r="C159" s="1075">
        <v>70</v>
      </c>
      <c r="D159" s="1011" t="s">
        <v>3347</v>
      </c>
      <c r="E159" s="926" t="s">
        <v>45</v>
      </c>
      <c r="F159" s="926" t="s">
        <v>1258</v>
      </c>
      <c r="G159" s="1097">
        <v>3.45</v>
      </c>
      <c r="H159" s="1097"/>
      <c r="I159" s="1097">
        <v>3.45</v>
      </c>
      <c r="J159" s="1012" t="s">
        <v>11</v>
      </c>
      <c r="K159" s="926" t="s">
        <v>3348</v>
      </c>
      <c r="L159" s="1075" t="s">
        <v>3349</v>
      </c>
    </row>
    <row r="160" spans="1:12" s="288" customFormat="1" ht="47.25">
      <c r="A160" s="179"/>
      <c r="B160" s="447"/>
      <c r="C160" s="1075">
        <v>71</v>
      </c>
      <c r="D160" s="2" t="s">
        <v>1312</v>
      </c>
      <c r="E160" s="27" t="s">
        <v>20</v>
      </c>
      <c r="F160" s="27" t="s">
        <v>1313</v>
      </c>
      <c r="G160" s="444">
        <v>7.0000000000000007E-2</v>
      </c>
      <c r="H160" s="464"/>
      <c r="I160" s="27">
        <v>7.0000000000000007E-2</v>
      </c>
      <c r="J160" s="391" t="s">
        <v>11</v>
      </c>
      <c r="K160" s="27" t="s">
        <v>1268</v>
      </c>
      <c r="L160" s="2" t="s">
        <v>1314</v>
      </c>
    </row>
    <row r="161" spans="1:12" s="288" customFormat="1" ht="15.75">
      <c r="A161" s="179"/>
      <c r="B161" s="447"/>
      <c r="C161" s="1444" t="s">
        <v>173</v>
      </c>
      <c r="D161" s="1448"/>
      <c r="E161" s="280"/>
      <c r="F161" s="280"/>
      <c r="G161" s="450"/>
      <c r="H161" s="179"/>
      <c r="I161" s="179"/>
      <c r="J161" s="179"/>
      <c r="K161" s="179"/>
      <c r="L161" s="280"/>
    </row>
    <row r="162" spans="1:12" s="288" customFormat="1" ht="15.75">
      <c r="A162" s="179"/>
      <c r="B162" s="447"/>
      <c r="C162" s="448" t="s">
        <v>233</v>
      </c>
      <c r="D162" s="1444" t="s">
        <v>749</v>
      </c>
      <c r="E162" s="1445"/>
      <c r="F162" s="1446"/>
      <c r="G162" s="450"/>
      <c r="H162" s="179"/>
      <c r="I162" s="179"/>
      <c r="J162" s="179"/>
      <c r="K162" s="179"/>
      <c r="L162" s="280"/>
    </row>
    <row r="163" spans="1:12" s="297" customFormat="1" ht="15.75">
      <c r="A163" s="179"/>
      <c r="B163" s="447"/>
      <c r="C163" s="448" t="s">
        <v>450</v>
      </c>
      <c r="D163" s="1433" t="s">
        <v>748</v>
      </c>
      <c r="E163" s="1434"/>
      <c r="F163" s="1435"/>
      <c r="G163" s="450"/>
      <c r="H163" s="448"/>
      <c r="I163" s="448"/>
      <c r="J163" s="448"/>
      <c r="K163" s="448"/>
      <c r="L163" s="1082"/>
    </row>
    <row r="164" spans="1:12" s="298" customFormat="1" ht="94.5">
      <c r="A164" s="179"/>
      <c r="B164" s="447"/>
      <c r="C164" s="867">
        <v>1</v>
      </c>
      <c r="D164" s="868" t="s">
        <v>758</v>
      </c>
      <c r="E164" s="867" t="s">
        <v>15</v>
      </c>
      <c r="F164" s="867" t="s">
        <v>16</v>
      </c>
      <c r="G164" s="867">
        <v>6.3899999999999998E-2</v>
      </c>
      <c r="H164" s="867"/>
      <c r="I164" s="867">
        <v>6.3899999999999998E-2</v>
      </c>
      <c r="J164" s="867" t="s">
        <v>17</v>
      </c>
      <c r="K164" s="867" t="s">
        <v>72</v>
      </c>
      <c r="L164" s="884" t="s">
        <v>759</v>
      </c>
    </row>
    <row r="165" spans="1:12" s="298" customFormat="1" ht="31.5">
      <c r="A165" s="179"/>
      <c r="B165" s="447"/>
      <c r="C165" s="867">
        <v>2</v>
      </c>
      <c r="D165" s="868" t="s">
        <v>760</v>
      </c>
      <c r="E165" s="867" t="s">
        <v>57</v>
      </c>
      <c r="F165" s="867" t="s">
        <v>16</v>
      </c>
      <c r="G165" s="867">
        <v>7.3400000000000007E-2</v>
      </c>
      <c r="H165" s="867"/>
      <c r="I165" s="867">
        <v>7.3400000000000007E-2</v>
      </c>
      <c r="J165" s="867" t="s">
        <v>17</v>
      </c>
      <c r="K165" s="867" t="s">
        <v>73</v>
      </c>
      <c r="L165" s="868" t="s">
        <v>761</v>
      </c>
    </row>
    <row r="166" spans="1:12" s="298" customFormat="1" ht="47.25">
      <c r="A166" s="179"/>
      <c r="B166" s="447"/>
      <c r="C166" s="867">
        <v>3</v>
      </c>
      <c r="D166" s="12" t="s">
        <v>762</v>
      </c>
      <c r="E166" s="123" t="s">
        <v>15</v>
      </c>
      <c r="F166" s="123" t="s">
        <v>16</v>
      </c>
      <c r="G166" s="123">
        <v>2.1459999999999999</v>
      </c>
      <c r="H166" s="123"/>
      <c r="I166" s="123">
        <v>2.1459999999999999</v>
      </c>
      <c r="J166" s="123" t="s">
        <v>17</v>
      </c>
      <c r="K166" s="123" t="s">
        <v>18</v>
      </c>
      <c r="L166" s="12" t="s">
        <v>763</v>
      </c>
    </row>
    <row r="167" spans="1:12" s="298" customFormat="1" ht="47.25">
      <c r="A167" s="179"/>
      <c r="B167" s="447"/>
      <c r="C167" s="867">
        <v>4</v>
      </c>
      <c r="D167" s="12" t="s">
        <v>74</v>
      </c>
      <c r="E167" s="123" t="s">
        <v>15</v>
      </c>
      <c r="F167" s="123" t="s">
        <v>16</v>
      </c>
      <c r="G167" s="123">
        <v>0.12970000000000001</v>
      </c>
      <c r="H167" s="123"/>
      <c r="I167" s="123">
        <v>0.12970000000000001</v>
      </c>
      <c r="J167" s="123" t="s">
        <v>17</v>
      </c>
      <c r="K167" s="123" t="s">
        <v>19</v>
      </c>
      <c r="L167" s="12" t="s">
        <v>764</v>
      </c>
    </row>
    <row r="168" spans="1:12" s="298" customFormat="1" ht="47.25">
      <c r="A168" s="179"/>
      <c r="B168" s="447"/>
      <c r="C168" s="867">
        <v>5</v>
      </c>
      <c r="D168" s="868" t="s">
        <v>765</v>
      </c>
      <c r="E168" s="867" t="s">
        <v>15</v>
      </c>
      <c r="F168" s="867" t="s">
        <v>16</v>
      </c>
      <c r="G168" s="867">
        <v>0.51</v>
      </c>
      <c r="H168" s="867"/>
      <c r="I168" s="867">
        <v>0.51</v>
      </c>
      <c r="J168" s="867" t="s">
        <v>17</v>
      </c>
      <c r="K168" s="867" t="s">
        <v>72</v>
      </c>
      <c r="L168" s="868" t="s">
        <v>766</v>
      </c>
    </row>
    <row r="169" spans="1:12" s="298" customFormat="1" ht="47.25">
      <c r="A169" s="179"/>
      <c r="B169" s="447"/>
      <c r="C169" s="867">
        <v>6</v>
      </c>
      <c r="D169" s="868" t="s">
        <v>426</v>
      </c>
      <c r="E169" s="867" t="s">
        <v>65</v>
      </c>
      <c r="F169" s="867" t="s">
        <v>16</v>
      </c>
      <c r="G169" s="867">
        <v>0.2828</v>
      </c>
      <c r="H169" s="867"/>
      <c r="I169" s="867">
        <v>0.2828</v>
      </c>
      <c r="J169" s="867" t="s">
        <v>17</v>
      </c>
      <c r="K169" s="867" t="s">
        <v>21</v>
      </c>
      <c r="L169" s="868" t="s">
        <v>728</v>
      </c>
    </row>
    <row r="170" spans="1:12" s="298" customFormat="1" ht="47.25">
      <c r="A170" s="179"/>
      <c r="B170" s="447"/>
      <c r="C170" s="867">
        <v>7</v>
      </c>
      <c r="D170" s="868" t="s">
        <v>767</v>
      </c>
      <c r="E170" s="867" t="s">
        <v>15</v>
      </c>
      <c r="F170" s="867" t="s">
        <v>16</v>
      </c>
      <c r="G170" s="867">
        <v>0.73299999999999998</v>
      </c>
      <c r="H170" s="867"/>
      <c r="I170" s="867">
        <v>0.73299999999999998</v>
      </c>
      <c r="J170" s="867" t="s">
        <v>17</v>
      </c>
      <c r="K170" s="867" t="s">
        <v>19</v>
      </c>
      <c r="L170" s="868" t="s">
        <v>768</v>
      </c>
    </row>
    <row r="171" spans="1:12" s="298" customFormat="1" ht="47.25">
      <c r="A171" s="179"/>
      <c r="B171" s="447"/>
      <c r="C171" s="867">
        <v>8</v>
      </c>
      <c r="D171" s="12" t="s">
        <v>1318</v>
      </c>
      <c r="E171" s="123" t="s">
        <v>23</v>
      </c>
      <c r="F171" s="3" t="s">
        <v>404</v>
      </c>
      <c r="G171" s="930">
        <v>0.13351500000000002</v>
      </c>
      <c r="H171" s="931"/>
      <c r="I171" s="930">
        <v>0.13351500000000002</v>
      </c>
      <c r="J171" s="123" t="s">
        <v>17</v>
      </c>
      <c r="K171" s="123" t="s">
        <v>19</v>
      </c>
      <c r="L171" s="932" t="s">
        <v>1319</v>
      </c>
    </row>
    <row r="172" spans="1:12" s="297" customFormat="1" ht="15.75">
      <c r="A172" s="179"/>
      <c r="B172" s="447"/>
      <c r="C172" s="448" t="s">
        <v>450</v>
      </c>
      <c r="D172" s="1433" t="s">
        <v>1320</v>
      </c>
      <c r="E172" s="1434"/>
      <c r="F172" s="1435"/>
      <c r="G172" s="450"/>
      <c r="H172" s="448"/>
      <c r="I172" s="448"/>
      <c r="J172" s="448"/>
      <c r="K172" s="448"/>
      <c r="L172" s="1082"/>
    </row>
    <row r="173" spans="1:12" s="298" customFormat="1" ht="78.75">
      <c r="A173" s="27"/>
      <c r="B173" s="392"/>
      <c r="C173" s="123">
        <v>9</v>
      </c>
      <c r="D173" s="12" t="s">
        <v>1321</v>
      </c>
      <c r="E173" s="123" t="s">
        <v>15</v>
      </c>
      <c r="F173" s="3" t="s">
        <v>404</v>
      </c>
      <c r="G173" s="930">
        <v>0.9</v>
      </c>
      <c r="H173" s="931"/>
      <c r="I173" s="930">
        <v>0.9</v>
      </c>
      <c r="J173" s="123" t="s">
        <v>17</v>
      </c>
      <c r="K173" s="123" t="s">
        <v>1322</v>
      </c>
      <c r="L173" s="933" t="s">
        <v>1323</v>
      </c>
    </row>
    <row r="174" spans="1:12" s="297" customFormat="1" ht="15.75">
      <c r="A174" s="179"/>
      <c r="B174" s="447"/>
      <c r="C174" s="448" t="s">
        <v>431</v>
      </c>
      <c r="D174" s="1433" t="s">
        <v>745</v>
      </c>
      <c r="E174" s="1434"/>
      <c r="F174" s="1435"/>
      <c r="G174" s="450"/>
      <c r="H174" s="466"/>
      <c r="I174" s="466"/>
      <c r="J174" s="466"/>
      <c r="K174" s="448"/>
      <c r="L174" s="1082"/>
    </row>
    <row r="175" spans="1:12" s="298" customFormat="1" ht="47.25">
      <c r="A175" s="452"/>
      <c r="B175" s="453"/>
      <c r="C175" s="867">
        <v>10</v>
      </c>
      <c r="D175" s="868" t="s">
        <v>752</v>
      </c>
      <c r="E175" s="867" t="s">
        <v>15</v>
      </c>
      <c r="F175" s="867" t="s">
        <v>16</v>
      </c>
      <c r="G175" s="867">
        <v>0.21</v>
      </c>
      <c r="H175" s="867"/>
      <c r="I175" s="867">
        <v>0.21</v>
      </c>
      <c r="J175" s="867" t="s">
        <v>17</v>
      </c>
      <c r="K175" s="867" t="s">
        <v>501</v>
      </c>
      <c r="L175" s="868" t="s">
        <v>753</v>
      </c>
    </row>
    <row r="176" spans="1:12" s="298" customFormat="1" ht="31.5">
      <c r="A176" s="452"/>
      <c r="B176" s="453"/>
      <c r="C176" s="867">
        <v>11</v>
      </c>
      <c r="D176" s="868" t="s">
        <v>754</v>
      </c>
      <c r="E176" s="867" t="s">
        <v>15</v>
      </c>
      <c r="F176" s="867" t="s">
        <v>16</v>
      </c>
      <c r="G176" s="867">
        <v>0.25</v>
      </c>
      <c r="H176" s="867"/>
      <c r="I176" s="867">
        <v>0.25</v>
      </c>
      <c r="J176" s="867" t="s">
        <v>17</v>
      </c>
      <c r="K176" s="867" t="s">
        <v>19</v>
      </c>
      <c r="L176" s="868" t="s">
        <v>755</v>
      </c>
    </row>
    <row r="177" spans="1:12" s="298" customFormat="1" ht="126">
      <c r="A177" s="452"/>
      <c r="B177" s="453"/>
      <c r="C177" s="867">
        <v>12</v>
      </c>
      <c r="D177" s="868" t="s">
        <v>756</v>
      </c>
      <c r="E177" s="867" t="s">
        <v>32</v>
      </c>
      <c r="F177" s="867" t="s">
        <v>16</v>
      </c>
      <c r="G177" s="867">
        <v>1.7999999999999999E-2</v>
      </c>
      <c r="H177" s="867"/>
      <c r="I177" s="867">
        <v>1.7999999999999999E-2</v>
      </c>
      <c r="J177" s="867" t="s">
        <v>17</v>
      </c>
      <c r="K177" s="867" t="s">
        <v>18</v>
      </c>
      <c r="L177" s="884" t="s">
        <v>757</v>
      </c>
    </row>
    <row r="178" spans="1:12" s="288" customFormat="1" ht="15.75" hidden="1">
      <c r="A178" s="179"/>
      <c r="B178" s="447"/>
      <c r="C178" s="448" t="s">
        <v>234</v>
      </c>
      <c r="D178" s="1444" t="s">
        <v>1048</v>
      </c>
      <c r="E178" s="1447"/>
      <c r="F178" s="1448"/>
      <c r="G178" s="450"/>
      <c r="H178" s="467"/>
      <c r="I178" s="179"/>
      <c r="J178" s="179"/>
      <c r="K178" s="179"/>
      <c r="L178" s="280"/>
    </row>
    <row r="179" spans="1:12" s="283" customFormat="1" ht="15.75" hidden="1">
      <c r="A179" s="179"/>
      <c r="B179" s="447"/>
      <c r="C179" s="468"/>
      <c r="D179" s="455"/>
      <c r="E179" s="469"/>
      <c r="F179" s="470"/>
      <c r="G179" s="471"/>
      <c r="H179" s="1311"/>
      <c r="I179" s="471"/>
      <c r="J179" s="472"/>
      <c r="K179" s="473"/>
      <c r="L179" s="474"/>
    </row>
    <row r="180" spans="1:12" s="288" customFormat="1" ht="15.75">
      <c r="A180" s="179"/>
      <c r="B180" s="447"/>
      <c r="C180" s="1444" t="s">
        <v>174</v>
      </c>
      <c r="D180" s="1448"/>
      <c r="E180" s="280"/>
      <c r="F180" s="280"/>
      <c r="G180" s="450"/>
      <c r="H180" s="179"/>
      <c r="I180" s="179"/>
      <c r="J180" s="179"/>
      <c r="K180" s="179"/>
      <c r="L180" s="280"/>
    </row>
    <row r="181" spans="1:12" s="288" customFormat="1" ht="15.75">
      <c r="A181" s="179"/>
      <c r="B181" s="447"/>
      <c r="C181" s="448" t="s">
        <v>233</v>
      </c>
      <c r="D181" s="1444" t="s">
        <v>749</v>
      </c>
      <c r="E181" s="1445"/>
      <c r="F181" s="1446"/>
      <c r="G181" s="450"/>
      <c r="H181" s="467"/>
      <c r="I181" s="179"/>
      <c r="J181" s="179"/>
      <c r="K181" s="179"/>
      <c r="L181" s="280"/>
    </row>
    <row r="182" spans="1:12" s="288" customFormat="1" ht="15.75">
      <c r="A182" s="179"/>
      <c r="B182" s="447"/>
      <c r="C182" s="448" t="s">
        <v>450</v>
      </c>
      <c r="D182" s="1444" t="s">
        <v>747</v>
      </c>
      <c r="E182" s="1454"/>
      <c r="F182" s="1455"/>
      <c r="G182" s="450"/>
      <c r="H182" s="448"/>
      <c r="I182" s="448"/>
      <c r="J182" s="448"/>
      <c r="K182" s="448"/>
      <c r="L182" s="1082"/>
    </row>
    <row r="183" spans="1:12" s="283" customFormat="1" ht="63">
      <c r="A183" s="179"/>
      <c r="B183" s="447"/>
      <c r="C183" s="90">
        <v>1</v>
      </c>
      <c r="D183" s="1225" t="s">
        <v>1339</v>
      </c>
      <c r="E183" s="944" t="s">
        <v>23</v>
      </c>
      <c r="F183" s="944" t="s">
        <v>1350</v>
      </c>
      <c r="G183" s="944">
        <v>0.8</v>
      </c>
      <c r="H183" s="944"/>
      <c r="I183" s="944">
        <v>0.8</v>
      </c>
      <c r="J183" s="944" t="s">
        <v>150</v>
      </c>
      <c r="K183" s="944" t="s">
        <v>1340</v>
      </c>
      <c r="L183" s="1227" t="s">
        <v>1341</v>
      </c>
    </row>
    <row r="184" spans="1:12" s="283" customFormat="1" ht="126">
      <c r="A184" s="179"/>
      <c r="B184" s="447"/>
      <c r="C184" s="90">
        <v>2</v>
      </c>
      <c r="D184" s="1225" t="s">
        <v>1342</v>
      </c>
      <c r="E184" s="944" t="s">
        <v>23</v>
      </c>
      <c r="F184" s="944" t="s">
        <v>1350</v>
      </c>
      <c r="G184" s="944">
        <v>2.2999999999999998</v>
      </c>
      <c r="H184" s="944"/>
      <c r="I184" s="944">
        <v>2.2999999999999998</v>
      </c>
      <c r="J184" s="944" t="s">
        <v>150</v>
      </c>
      <c r="K184" s="944" t="s">
        <v>1343</v>
      </c>
      <c r="L184" s="1227" t="s">
        <v>1344</v>
      </c>
    </row>
    <row r="185" spans="1:12" s="283" customFormat="1" ht="47.25">
      <c r="A185" s="179"/>
      <c r="B185" s="447"/>
      <c r="C185" s="90">
        <v>3</v>
      </c>
      <c r="D185" s="1225" t="s">
        <v>1345</v>
      </c>
      <c r="E185" s="944" t="s">
        <v>22</v>
      </c>
      <c r="F185" s="944" t="s">
        <v>1350</v>
      </c>
      <c r="G185" s="944">
        <v>0.99</v>
      </c>
      <c r="H185" s="944"/>
      <c r="I185" s="944">
        <v>0.99</v>
      </c>
      <c r="J185" s="944" t="s">
        <v>150</v>
      </c>
      <c r="K185" s="944" t="s">
        <v>1346</v>
      </c>
      <c r="L185" s="1228" t="s">
        <v>1347</v>
      </c>
    </row>
    <row r="186" spans="1:12" s="283" customFormat="1" ht="141.75">
      <c r="A186" s="179"/>
      <c r="B186" s="447"/>
      <c r="C186" s="90">
        <v>4</v>
      </c>
      <c r="D186" s="1225" t="s">
        <v>1349</v>
      </c>
      <c r="E186" s="944" t="s">
        <v>23</v>
      </c>
      <c r="F186" s="944" t="s">
        <v>1350</v>
      </c>
      <c r="G186" s="944">
        <v>7.7</v>
      </c>
      <c r="H186" s="944"/>
      <c r="I186" s="944">
        <v>7.7</v>
      </c>
      <c r="J186" s="944" t="s">
        <v>150</v>
      </c>
      <c r="K186" s="944" t="s">
        <v>1351</v>
      </c>
      <c r="L186" s="1227" t="s">
        <v>1352</v>
      </c>
    </row>
    <row r="187" spans="1:12" s="283" customFormat="1" ht="78.75">
      <c r="A187" s="179"/>
      <c r="B187" s="447"/>
      <c r="C187" s="90">
        <v>5</v>
      </c>
      <c r="D187" s="1229" t="s">
        <v>1353</v>
      </c>
      <c r="E187" s="1230" t="s">
        <v>24</v>
      </c>
      <c r="F187" s="944" t="s">
        <v>1350</v>
      </c>
      <c r="G187" s="1231">
        <v>0.77</v>
      </c>
      <c r="H187" s="1231">
        <v>0.47</v>
      </c>
      <c r="I187" s="1231">
        <v>0.47</v>
      </c>
      <c r="J187" s="944" t="s">
        <v>150</v>
      </c>
      <c r="K187" s="1230" t="s">
        <v>1354</v>
      </c>
      <c r="L187" s="1232" t="s">
        <v>1355</v>
      </c>
    </row>
    <row r="188" spans="1:12" s="283" customFormat="1" ht="78.75">
      <c r="A188" s="179"/>
      <c r="B188" s="447"/>
      <c r="C188" s="90">
        <v>6</v>
      </c>
      <c r="D188" s="1233" t="s">
        <v>1356</v>
      </c>
      <c r="E188" s="1234" t="s">
        <v>24</v>
      </c>
      <c r="F188" s="1234" t="s">
        <v>1350</v>
      </c>
      <c r="G188" s="1234" t="s">
        <v>1357</v>
      </c>
      <c r="H188" s="1235"/>
      <c r="I188" s="1235">
        <v>0.18</v>
      </c>
      <c r="J188" s="944" t="s">
        <v>150</v>
      </c>
      <c r="K188" s="1235" t="s">
        <v>1354</v>
      </c>
      <c r="L188" s="1236" t="s">
        <v>1358</v>
      </c>
    </row>
    <row r="189" spans="1:12" s="283" customFormat="1" ht="63">
      <c r="A189" s="179"/>
      <c r="B189" s="447"/>
      <c r="C189" s="90">
        <v>7</v>
      </c>
      <c r="D189" s="1233" t="s">
        <v>1359</v>
      </c>
      <c r="E189" s="1234" t="s">
        <v>24</v>
      </c>
      <c r="F189" s="1234" t="s">
        <v>1350</v>
      </c>
      <c r="G189" s="1235">
        <v>0.25</v>
      </c>
      <c r="H189" s="1235">
        <v>0.25</v>
      </c>
      <c r="I189" s="1235">
        <v>0.25</v>
      </c>
      <c r="J189" s="944" t="s">
        <v>150</v>
      </c>
      <c r="K189" s="1235" t="s">
        <v>1360</v>
      </c>
      <c r="L189" s="1236" t="s">
        <v>1361</v>
      </c>
    </row>
    <row r="190" spans="1:12" s="283" customFormat="1" ht="378">
      <c r="A190" s="179"/>
      <c r="B190" s="447"/>
      <c r="C190" s="90">
        <v>8</v>
      </c>
      <c r="D190" s="1237" t="s">
        <v>1363</v>
      </c>
      <c r="E190" s="1237" t="s">
        <v>22</v>
      </c>
      <c r="F190" s="1237" t="s">
        <v>1350</v>
      </c>
      <c r="G190" s="444">
        <v>5.76</v>
      </c>
      <c r="H190" s="1237"/>
      <c r="I190" s="1237">
        <v>5.76</v>
      </c>
      <c r="J190" s="944" t="s">
        <v>150</v>
      </c>
      <c r="K190" s="1237" t="s">
        <v>1364</v>
      </c>
      <c r="L190" s="1238" t="s">
        <v>1365</v>
      </c>
    </row>
    <row r="191" spans="1:12" s="283" customFormat="1" ht="47.25">
      <c r="A191" s="179"/>
      <c r="B191" s="447"/>
      <c r="C191" s="90">
        <v>9</v>
      </c>
      <c r="D191" s="122" t="s">
        <v>1366</v>
      </c>
      <c r="E191" s="917" t="s">
        <v>23</v>
      </c>
      <c r="F191" s="123" t="s">
        <v>404</v>
      </c>
      <c r="G191" s="934">
        <v>0.35</v>
      </c>
      <c r="H191" s="934"/>
      <c r="I191" s="934">
        <v>0.35</v>
      </c>
      <c r="J191" s="123" t="s">
        <v>150</v>
      </c>
      <c r="K191" s="123" t="s">
        <v>1367</v>
      </c>
      <c r="L191" s="123" t="s">
        <v>1368</v>
      </c>
    </row>
    <row r="192" spans="1:12" s="283" customFormat="1" ht="94.5">
      <c r="A192" s="179"/>
      <c r="B192" s="447"/>
      <c r="C192" s="90">
        <v>10</v>
      </c>
      <c r="D192" s="935" t="s">
        <v>1369</v>
      </c>
      <c r="E192" s="917" t="s">
        <v>23</v>
      </c>
      <c r="F192" s="123" t="s">
        <v>404</v>
      </c>
      <c r="G192" s="936">
        <v>1.0363020000000001</v>
      </c>
      <c r="H192" s="937"/>
      <c r="I192" s="934">
        <v>1.0363020000000001</v>
      </c>
      <c r="J192" s="938" t="s">
        <v>150</v>
      </c>
      <c r="K192" s="938" t="s">
        <v>1370</v>
      </c>
      <c r="L192" s="123" t="s">
        <v>1371</v>
      </c>
    </row>
    <row r="193" spans="1:12" s="283" customFormat="1" ht="47.25">
      <c r="A193" s="179"/>
      <c r="B193" s="447"/>
      <c r="C193" s="90">
        <v>11</v>
      </c>
      <c r="D193" s="1237" t="s">
        <v>1372</v>
      </c>
      <c r="E193" s="1237" t="s">
        <v>23</v>
      </c>
      <c r="F193" s="1237" t="s">
        <v>404</v>
      </c>
      <c r="G193" s="444">
        <v>0.20467199999999999</v>
      </c>
      <c r="H193" s="1237"/>
      <c r="I193" s="1237">
        <v>0.20467199999999999</v>
      </c>
      <c r="J193" s="944" t="s">
        <v>150</v>
      </c>
      <c r="K193" s="1237" t="s">
        <v>1373</v>
      </c>
      <c r="L193" s="1238" t="s">
        <v>1374</v>
      </c>
    </row>
    <row r="194" spans="1:12" s="283" customFormat="1" ht="126">
      <c r="A194" s="179"/>
      <c r="B194" s="447"/>
      <c r="C194" s="90">
        <v>12</v>
      </c>
      <c r="D194" s="1239" t="s">
        <v>1375</v>
      </c>
      <c r="E194" s="1240" t="s">
        <v>12</v>
      </c>
      <c r="F194" s="1239" t="s">
        <v>1376</v>
      </c>
      <c r="G194" s="1239">
        <v>15.1</v>
      </c>
      <c r="H194" s="1239">
        <v>1.29</v>
      </c>
      <c r="I194" s="1239">
        <v>13.81</v>
      </c>
      <c r="J194" s="1239" t="s">
        <v>150</v>
      </c>
      <c r="K194" s="1239" t="s">
        <v>1377</v>
      </c>
      <c r="L194" s="939" t="s">
        <v>1378</v>
      </c>
    </row>
    <row r="195" spans="1:12" s="283" customFormat="1" ht="78.75">
      <c r="A195" s="179"/>
      <c r="B195" s="447"/>
      <c r="C195" s="90">
        <v>13</v>
      </c>
      <c r="D195" s="1239" t="s">
        <v>3930</v>
      </c>
      <c r="E195" s="1240" t="s">
        <v>22</v>
      </c>
      <c r="F195" s="1239" t="s">
        <v>1350</v>
      </c>
      <c r="G195" s="1239">
        <v>4.96</v>
      </c>
      <c r="H195" s="1239"/>
      <c r="I195" s="1239">
        <v>4.96</v>
      </c>
      <c r="J195" s="1239" t="s">
        <v>150</v>
      </c>
      <c r="K195" s="1239" t="s">
        <v>3931</v>
      </c>
      <c r="L195" s="939" t="s">
        <v>3932</v>
      </c>
    </row>
    <row r="196" spans="1:12" s="283" customFormat="1" ht="63">
      <c r="A196" s="179"/>
      <c r="B196" s="447"/>
      <c r="C196" s="90">
        <v>14</v>
      </c>
      <c r="D196" s="1239" t="s">
        <v>3934</v>
      </c>
      <c r="E196" s="1240" t="s">
        <v>23</v>
      </c>
      <c r="F196" s="1239" t="s">
        <v>1350</v>
      </c>
      <c r="G196" s="1239">
        <v>0.03</v>
      </c>
      <c r="H196" s="1239"/>
      <c r="I196" s="1239">
        <v>0.03</v>
      </c>
      <c r="J196" s="1239" t="s">
        <v>150</v>
      </c>
      <c r="K196" s="1239" t="s">
        <v>3935</v>
      </c>
      <c r="L196" s="939" t="s">
        <v>3936</v>
      </c>
    </row>
    <row r="197" spans="1:12" s="283" customFormat="1" ht="94.5">
      <c r="A197" s="179"/>
      <c r="B197" s="447"/>
      <c r="C197" s="90">
        <v>15</v>
      </c>
      <c r="D197" s="1239" t="s">
        <v>3937</v>
      </c>
      <c r="E197" s="1240" t="s">
        <v>24</v>
      </c>
      <c r="F197" s="1239" t="s">
        <v>1350</v>
      </c>
      <c r="G197" s="1239" t="s">
        <v>3938</v>
      </c>
      <c r="H197" s="1239"/>
      <c r="I197" s="1239">
        <v>0.34</v>
      </c>
      <c r="J197" s="1239" t="s">
        <v>150</v>
      </c>
      <c r="K197" s="1239" t="s">
        <v>3939</v>
      </c>
      <c r="L197" s="939" t="s">
        <v>3940</v>
      </c>
    </row>
    <row r="198" spans="1:12" s="283" customFormat="1" ht="78.75">
      <c r="A198" s="179"/>
      <c r="B198" s="447"/>
      <c r="C198" s="90">
        <v>16</v>
      </c>
      <c r="D198" s="1239" t="s">
        <v>3941</v>
      </c>
      <c r="E198" s="1240" t="s">
        <v>1243</v>
      </c>
      <c r="F198" s="1239" t="s">
        <v>1350</v>
      </c>
      <c r="G198" s="1239">
        <v>0.19</v>
      </c>
      <c r="H198" s="1239">
        <v>0.19</v>
      </c>
      <c r="I198" s="1239">
        <v>0.19</v>
      </c>
      <c r="J198" s="1239" t="s">
        <v>150</v>
      </c>
      <c r="K198" s="1239" t="s">
        <v>3942</v>
      </c>
      <c r="L198" s="939" t="s">
        <v>3943</v>
      </c>
    </row>
    <row r="199" spans="1:12" s="283" customFormat="1" ht="78.75">
      <c r="A199" s="179"/>
      <c r="B199" s="447"/>
      <c r="C199" s="90">
        <v>17</v>
      </c>
      <c r="D199" s="1239" t="s">
        <v>3944</v>
      </c>
      <c r="E199" s="1240" t="s">
        <v>23</v>
      </c>
      <c r="F199" s="1239" t="s">
        <v>3945</v>
      </c>
      <c r="G199" s="1239">
        <v>1.9</v>
      </c>
      <c r="H199" s="1239">
        <v>1.7</v>
      </c>
      <c r="I199" s="1239">
        <v>1.9</v>
      </c>
      <c r="J199" s="1239" t="s">
        <v>150</v>
      </c>
      <c r="K199" s="1239" t="s">
        <v>1408</v>
      </c>
      <c r="L199" s="939" t="s">
        <v>1409</v>
      </c>
    </row>
    <row r="200" spans="1:12" s="283" customFormat="1" ht="78.75">
      <c r="A200" s="179"/>
      <c r="B200" s="447"/>
      <c r="C200" s="90">
        <v>18</v>
      </c>
      <c r="D200" s="1239" t="s">
        <v>3946</v>
      </c>
      <c r="E200" s="1240" t="s">
        <v>23</v>
      </c>
      <c r="F200" s="1239" t="s">
        <v>1387</v>
      </c>
      <c r="G200" s="1239">
        <v>15</v>
      </c>
      <c r="H200" s="1239"/>
      <c r="I200" s="1239">
        <v>15</v>
      </c>
      <c r="J200" s="1239" t="s">
        <v>150</v>
      </c>
      <c r="K200" s="1239" t="s">
        <v>3947</v>
      </c>
      <c r="L200" s="939" t="s">
        <v>3948</v>
      </c>
    </row>
    <row r="201" spans="1:12" s="299" customFormat="1" ht="15.75">
      <c r="A201" s="448"/>
      <c r="B201" s="1071"/>
      <c r="C201" s="476" t="s">
        <v>431</v>
      </c>
      <c r="D201" s="1444" t="s">
        <v>743</v>
      </c>
      <c r="E201" s="1454"/>
      <c r="F201" s="1455"/>
      <c r="G201" s="450"/>
      <c r="H201" s="476"/>
      <c r="I201" s="476"/>
      <c r="J201" s="476"/>
      <c r="K201" s="476"/>
      <c r="L201" s="475"/>
    </row>
    <row r="202" spans="1:12" s="283" customFormat="1" ht="63">
      <c r="A202" s="179"/>
      <c r="B202" s="447"/>
      <c r="C202" s="90">
        <v>19</v>
      </c>
      <c r="D202" s="1239" t="s">
        <v>3949</v>
      </c>
      <c r="E202" s="1240" t="s">
        <v>14</v>
      </c>
      <c r="F202" s="1239" t="s">
        <v>1350</v>
      </c>
      <c r="G202" s="1239">
        <v>0.72</v>
      </c>
      <c r="H202" s="1239">
        <v>0.72</v>
      </c>
      <c r="I202" s="1239">
        <v>0.72</v>
      </c>
      <c r="J202" s="1239" t="s">
        <v>150</v>
      </c>
      <c r="K202" s="1239" t="s">
        <v>3950</v>
      </c>
      <c r="L202" s="939" t="s">
        <v>3951</v>
      </c>
    </row>
    <row r="203" spans="1:12" s="283" customFormat="1" ht="63">
      <c r="A203" s="179"/>
      <c r="B203" s="447"/>
      <c r="C203" s="90">
        <v>20</v>
      </c>
      <c r="D203" s="1228" t="s">
        <v>1379</v>
      </c>
      <c r="E203" s="618" t="s">
        <v>23</v>
      </c>
      <c r="F203" s="944" t="s">
        <v>1350</v>
      </c>
      <c r="G203" s="1235">
        <v>9.5</v>
      </c>
      <c r="H203" s="1235">
        <v>1.7</v>
      </c>
      <c r="I203" s="1235">
        <v>9.5</v>
      </c>
      <c r="J203" s="944" t="s">
        <v>150</v>
      </c>
      <c r="K203" s="944" t="s">
        <v>1380</v>
      </c>
      <c r="L203" s="1228" t="s">
        <v>1381</v>
      </c>
    </row>
    <row r="204" spans="1:12" s="283" customFormat="1" ht="63">
      <c r="A204" s="179"/>
      <c r="B204" s="447"/>
      <c r="C204" s="90">
        <v>21</v>
      </c>
      <c r="D204" s="940" t="s">
        <v>1382</v>
      </c>
      <c r="E204" s="941" t="s">
        <v>12</v>
      </c>
      <c r="F204" s="941" t="s">
        <v>1350</v>
      </c>
      <c r="G204" s="941">
        <v>0.04</v>
      </c>
      <c r="H204" s="941">
        <v>0.04</v>
      </c>
      <c r="I204" s="941">
        <v>0.04</v>
      </c>
      <c r="J204" s="941" t="s">
        <v>150</v>
      </c>
      <c r="K204" s="941" t="s">
        <v>1383</v>
      </c>
      <c r="L204" s="941" t="s">
        <v>1384</v>
      </c>
    </row>
    <row r="205" spans="1:12" s="299" customFormat="1" ht="15.75">
      <c r="A205" s="179"/>
      <c r="B205" s="447"/>
      <c r="C205" s="476" t="s">
        <v>432</v>
      </c>
      <c r="D205" s="1444" t="s">
        <v>750</v>
      </c>
      <c r="E205" s="1454"/>
      <c r="F205" s="1455"/>
      <c r="G205" s="450"/>
      <c r="H205" s="476"/>
      <c r="I205" s="476"/>
      <c r="J205" s="476"/>
      <c r="K205" s="476"/>
      <c r="L205" s="475"/>
    </row>
    <row r="206" spans="1:12" s="283" customFormat="1" ht="78.75">
      <c r="A206" s="27"/>
      <c r="B206" s="392"/>
      <c r="C206" s="90">
        <v>22</v>
      </c>
      <c r="D206" s="1241" t="s">
        <v>3930</v>
      </c>
      <c r="E206" s="618" t="s">
        <v>22</v>
      </c>
      <c r="F206" s="941" t="s">
        <v>1350</v>
      </c>
      <c r="G206" s="1235">
        <v>5.45</v>
      </c>
      <c r="H206" s="618" t="s">
        <v>3952</v>
      </c>
      <c r="I206" s="618">
        <v>4.96</v>
      </c>
      <c r="J206" s="618" t="s">
        <v>150</v>
      </c>
      <c r="K206" s="618" t="s">
        <v>3931</v>
      </c>
      <c r="L206" s="1227" t="s">
        <v>3932</v>
      </c>
    </row>
    <row r="207" spans="1:12" s="283" customFormat="1" ht="63">
      <c r="A207" s="27"/>
      <c r="B207" s="392"/>
      <c r="C207" s="90">
        <v>23</v>
      </c>
      <c r="D207" s="1241" t="s">
        <v>1339</v>
      </c>
      <c r="E207" s="618" t="s">
        <v>23</v>
      </c>
      <c r="F207" s="941" t="s">
        <v>1350</v>
      </c>
      <c r="G207" s="1235">
        <v>0.8</v>
      </c>
      <c r="H207" s="618" t="s">
        <v>3953</v>
      </c>
      <c r="I207" s="618">
        <v>0.8</v>
      </c>
      <c r="J207" s="618" t="s">
        <v>150</v>
      </c>
      <c r="K207" s="618" t="s">
        <v>1340</v>
      </c>
      <c r="L207" s="1227" t="s">
        <v>1341</v>
      </c>
    </row>
    <row r="208" spans="1:12" s="283" customFormat="1" ht="126">
      <c r="A208" s="27"/>
      <c r="B208" s="392"/>
      <c r="C208" s="90">
        <v>24</v>
      </c>
      <c r="D208" s="1241" t="s">
        <v>1342</v>
      </c>
      <c r="E208" s="618" t="s">
        <v>23</v>
      </c>
      <c r="F208" s="941" t="s">
        <v>1350</v>
      </c>
      <c r="G208" s="1235">
        <v>2.2999999999999998</v>
      </c>
      <c r="H208" s="618" t="s">
        <v>1362</v>
      </c>
      <c r="I208" s="618">
        <v>2.2999999999999998</v>
      </c>
      <c r="J208" s="618" t="s">
        <v>1387</v>
      </c>
      <c r="K208" s="618" t="s">
        <v>1343</v>
      </c>
      <c r="L208" s="1227" t="s">
        <v>1344</v>
      </c>
    </row>
    <row r="209" spans="1:12" s="283" customFormat="1" ht="110.25">
      <c r="A209" s="27"/>
      <c r="B209" s="392"/>
      <c r="C209" s="90">
        <v>25</v>
      </c>
      <c r="D209" s="1241" t="s">
        <v>1402</v>
      </c>
      <c r="E209" s="618" t="s">
        <v>23</v>
      </c>
      <c r="F209" s="941" t="s">
        <v>1350</v>
      </c>
      <c r="G209" s="1235" t="s">
        <v>1403</v>
      </c>
      <c r="H209" s="618" t="s">
        <v>1404</v>
      </c>
      <c r="I209" s="618" t="s">
        <v>1403</v>
      </c>
      <c r="J209" s="618" t="s">
        <v>1387</v>
      </c>
      <c r="K209" s="618" t="s">
        <v>1405</v>
      </c>
      <c r="L209" s="1227" t="s">
        <v>3954</v>
      </c>
    </row>
    <row r="210" spans="1:12" s="283" customFormat="1" ht="47.25">
      <c r="A210" s="27"/>
      <c r="B210" s="392"/>
      <c r="C210" s="90">
        <v>26</v>
      </c>
      <c r="D210" s="1241" t="s">
        <v>1345</v>
      </c>
      <c r="E210" s="618" t="s">
        <v>22</v>
      </c>
      <c r="F210" s="941" t="s">
        <v>1350</v>
      </c>
      <c r="G210" s="1235">
        <v>0.99</v>
      </c>
      <c r="H210" s="618" t="s">
        <v>1406</v>
      </c>
      <c r="I210" s="618">
        <v>0.99</v>
      </c>
      <c r="J210" s="618" t="s">
        <v>1387</v>
      </c>
      <c r="K210" s="618" t="s">
        <v>1346</v>
      </c>
      <c r="L210" s="618" t="s">
        <v>1347</v>
      </c>
    </row>
    <row r="211" spans="1:12" s="299" customFormat="1" ht="15.75">
      <c r="A211" s="179"/>
      <c r="B211" s="447"/>
      <c r="C211" s="476" t="s">
        <v>657</v>
      </c>
      <c r="D211" s="1444" t="s">
        <v>745</v>
      </c>
      <c r="E211" s="1454"/>
      <c r="F211" s="1455"/>
      <c r="G211" s="450"/>
      <c r="H211" s="476"/>
      <c r="I211" s="476"/>
      <c r="J211" s="476"/>
      <c r="K211" s="476"/>
      <c r="L211" s="475"/>
    </row>
    <row r="212" spans="1:12" s="283" customFormat="1" ht="78.75">
      <c r="A212" s="27"/>
      <c r="B212" s="392"/>
      <c r="C212" s="90">
        <v>27</v>
      </c>
      <c r="D212" s="1241" t="s">
        <v>1353</v>
      </c>
      <c r="E212" s="618" t="s">
        <v>24</v>
      </c>
      <c r="F212" s="941" t="s">
        <v>1350</v>
      </c>
      <c r="G212" s="1235">
        <v>0.8</v>
      </c>
      <c r="H212" s="618">
        <v>0.5</v>
      </c>
      <c r="I212" s="618">
        <v>0.47</v>
      </c>
      <c r="J212" s="618" t="s">
        <v>1387</v>
      </c>
      <c r="K212" s="618" t="s">
        <v>1354</v>
      </c>
      <c r="L212" s="618" t="s">
        <v>1355</v>
      </c>
    </row>
    <row r="213" spans="1:12" s="283" customFormat="1" ht="47.25">
      <c r="A213" s="27"/>
      <c r="B213" s="392"/>
      <c r="C213" s="90">
        <v>28</v>
      </c>
      <c r="D213" s="1241" t="s">
        <v>3955</v>
      </c>
      <c r="E213" s="618" t="s">
        <v>24</v>
      </c>
      <c r="F213" s="941" t="s">
        <v>1350</v>
      </c>
      <c r="G213" s="1235" t="s">
        <v>3956</v>
      </c>
      <c r="H213" s="618" t="s">
        <v>3957</v>
      </c>
      <c r="I213" s="618" t="s">
        <v>3957</v>
      </c>
      <c r="J213" s="618" t="s">
        <v>1387</v>
      </c>
      <c r="K213" s="618" t="s">
        <v>3958</v>
      </c>
      <c r="L213" s="618" t="s">
        <v>3959</v>
      </c>
    </row>
    <row r="214" spans="1:12" s="283" customFormat="1" ht="63">
      <c r="A214" s="27"/>
      <c r="B214" s="392"/>
      <c r="C214" s="90">
        <v>29</v>
      </c>
      <c r="D214" s="1241" t="s">
        <v>3941</v>
      </c>
      <c r="E214" s="618" t="s">
        <v>1243</v>
      </c>
      <c r="F214" s="941" t="s">
        <v>1350</v>
      </c>
      <c r="G214" s="1235" t="s">
        <v>3956</v>
      </c>
      <c r="H214" s="618" t="s">
        <v>3956</v>
      </c>
      <c r="I214" s="618" t="s">
        <v>3960</v>
      </c>
      <c r="J214" s="618" t="s">
        <v>1387</v>
      </c>
      <c r="K214" s="618" t="s">
        <v>3942</v>
      </c>
      <c r="L214" s="618" t="s">
        <v>3961</v>
      </c>
    </row>
    <row r="215" spans="1:12" s="283" customFormat="1" ht="78.75">
      <c r="A215" s="27"/>
      <c r="B215" s="392"/>
      <c r="C215" s="90">
        <v>30</v>
      </c>
      <c r="D215" s="1241" t="s">
        <v>1356</v>
      </c>
      <c r="E215" s="618" t="s">
        <v>24</v>
      </c>
      <c r="F215" s="941" t="s">
        <v>1350</v>
      </c>
      <c r="G215" s="1235" t="s">
        <v>1357</v>
      </c>
      <c r="H215" s="618">
        <v>0.2</v>
      </c>
      <c r="I215" s="618">
        <v>0.18</v>
      </c>
      <c r="J215" s="618" t="s">
        <v>1387</v>
      </c>
      <c r="K215" s="618" t="s">
        <v>1354</v>
      </c>
      <c r="L215" s="618" t="s">
        <v>1358</v>
      </c>
    </row>
    <row r="216" spans="1:12" s="283" customFormat="1" ht="63">
      <c r="A216" s="27"/>
      <c r="B216" s="392"/>
      <c r="C216" s="90">
        <v>31</v>
      </c>
      <c r="D216" s="1241" t="s">
        <v>1359</v>
      </c>
      <c r="E216" s="618" t="s">
        <v>24</v>
      </c>
      <c r="F216" s="941" t="s">
        <v>1350</v>
      </c>
      <c r="G216" s="1235">
        <v>0.3</v>
      </c>
      <c r="H216" s="618">
        <v>0.3</v>
      </c>
      <c r="I216" s="618">
        <v>0.25</v>
      </c>
      <c r="J216" s="618" t="s">
        <v>1387</v>
      </c>
      <c r="K216" s="618" t="s">
        <v>1360</v>
      </c>
      <c r="L216" s="618" t="s">
        <v>1361</v>
      </c>
    </row>
    <row r="217" spans="1:12" s="283" customFormat="1" ht="141.75">
      <c r="A217" s="27"/>
      <c r="B217" s="392"/>
      <c r="C217" s="90">
        <v>32</v>
      </c>
      <c r="D217" s="1241" t="s">
        <v>1349</v>
      </c>
      <c r="E217" s="618" t="s">
        <v>23</v>
      </c>
      <c r="F217" s="941" t="s">
        <v>1350</v>
      </c>
      <c r="G217" s="1235">
        <v>7.7</v>
      </c>
      <c r="H217" s="618" t="s">
        <v>3933</v>
      </c>
      <c r="I217" s="618">
        <v>7.7</v>
      </c>
      <c r="J217" s="618" t="s">
        <v>1387</v>
      </c>
      <c r="K217" s="618" t="s">
        <v>1351</v>
      </c>
      <c r="L217" s="618" t="s">
        <v>1352</v>
      </c>
    </row>
    <row r="218" spans="1:12" s="283" customFormat="1" ht="378">
      <c r="A218" s="27"/>
      <c r="B218" s="392"/>
      <c r="C218" s="90">
        <v>33</v>
      </c>
      <c r="D218" s="1241" t="s">
        <v>1363</v>
      </c>
      <c r="E218" s="618" t="s">
        <v>22</v>
      </c>
      <c r="F218" s="941" t="s">
        <v>1350</v>
      </c>
      <c r="G218" s="1235">
        <v>5.76</v>
      </c>
      <c r="H218" s="618">
        <v>5</v>
      </c>
      <c r="I218" s="618">
        <v>5.76</v>
      </c>
      <c r="J218" s="618" t="s">
        <v>1387</v>
      </c>
      <c r="K218" s="618" t="s">
        <v>3962</v>
      </c>
      <c r="L218" s="618" t="s">
        <v>1365</v>
      </c>
    </row>
    <row r="219" spans="1:12" s="288" customFormat="1" ht="15.75">
      <c r="A219" s="179"/>
      <c r="B219" s="447"/>
      <c r="C219" s="448" t="s">
        <v>234</v>
      </c>
      <c r="D219" s="1444" t="s">
        <v>1048</v>
      </c>
      <c r="E219" s="1447"/>
      <c r="F219" s="1448"/>
      <c r="G219" s="450"/>
      <c r="H219" s="467"/>
      <c r="I219" s="179"/>
      <c r="J219" s="179"/>
      <c r="K219" s="179"/>
      <c r="L219" s="280"/>
    </row>
    <row r="220" spans="1:12" s="283" customFormat="1" ht="78.75">
      <c r="A220" s="179"/>
      <c r="B220" s="447"/>
      <c r="C220" s="90">
        <v>34</v>
      </c>
      <c r="D220" s="618" t="s">
        <v>1407</v>
      </c>
      <c r="E220" s="618" t="s">
        <v>23</v>
      </c>
      <c r="F220" s="618" t="s">
        <v>1350</v>
      </c>
      <c r="G220" s="618">
        <v>1.5</v>
      </c>
      <c r="H220" s="90">
        <v>0.3</v>
      </c>
      <c r="I220" s="618">
        <f>+G220</f>
        <v>1.5</v>
      </c>
      <c r="J220" s="90" t="s">
        <v>150</v>
      </c>
      <c r="K220" s="618" t="s">
        <v>1408</v>
      </c>
      <c r="L220" s="1227" t="s">
        <v>1409</v>
      </c>
    </row>
    <row r="221" spans="1:12" s="283" customFormat="1" ht="47.25">
      <c r="A221" s="179"/>
      <c r="B221" s="447"/>
      <c r="C221" s="90">
        <v>35</v>
      </c>
      <c r="D221" s="944" t="s">
        <v>1414</v>
      </c>
      <c r="E221" s="1237" t="s">
        <v>70</v>
      </c>
      <c r="F221" s="1237" t="s">
        <v>1415</v>
      </c>
      <c r="G221" s="944" t="s">
        <v>1348</v>
      </c>
      <c r="H221" s="944" t="s">
        <v>1348</v>
      </c>
      <c r="I221" s="944"/>
      <c r="J221" s="944" t="s">
        <v>1416</v>
      </c>
      <c r="K221" s="944" t="s">
        <v>1417</v>
      </c>
      <c r="L221" s="944" t="s">
        <v>1418</v>
      </c>
    </row>
    <row r="222" spans="1:12" s="283" customFormat="1" ht="110.25">
      <c r="A222" s="27"/>
      <c r="B222" s="392"/>
      <c r="C222" s="90">
        <v>36</v>
      </c>
      <c r="D222" s="868" t="s">
        <v>1410</v>
      </c>
      <c r="E222" s="90" t="s">
        <v>23</v>
      </c>
      <c r="F222" s="90" t="s">
        <v>1411</v>
      </c>
      <c r="G222" s="90">
        <v>1.0900000000000001</v>
      </c>
      <c r="H222" s="90"/>
      <c r="I222" s="90">
        <v>1.0900000000000001</v>
      </c>
      <c r="J222" s="1116" t="s">
        <v>150</v>
      </c>
      <c r="K222" s="90" t="s">
        <v>1412</v>
      </c>
      <c r="L222" s="90" t="s">
        <v>1413</v>
      </c>
    </row>
    <row r="223" spans="1:12" s="288" customFormat="1" ht="15.75">
      <c r="A223" s="179"/>
      <c r="B223" s="447"/>
      <c r="C223" s="1444" t="s">
        <v>175</v>
      </c>
      <c r="D223" s="1448"/>
      <c r="E223" s="280"/>
      <c r="F223" s="280"/>
      <c r="G223" s="450"/>
      <c r="H223" s="467"/>
      <c r="I223" s="179"/>
      <c r="J223" s="179"/>
      <c r="K223" s="179"/>
      <c r="L223" s="280"/>
    </row>
    <row r="224" spans="1:12" s="288" customFormat="1" ht="15.75">
      <c r="A224" s="179"/>
      <c r="B224" s="447"/>
      <c r="C224" s="448" t="s">
        <v>233</v>
      </c>
      <c r="D224" s="1444" t="s">
        <v>749</v>
      </c>
      <c r="E224" s="1445"/>
      <c r="F224" s="1446"/>
      <c r="G224" s="450"/>
      <c r="H224" s="467"/>
      <c r="I224" s="179"/>
      <c r="J224" s="179"/>
      <c r="K224" s="179"/>
      <c r="L224" s="280"/>
    </row>
    <row r="225" spans="1:12" s="300" customFormat="1" ht="15.75">
      <c r="A225" s="179"/>
      <c r="B225" s="447"/>
      <c r="C225" s="448" t="s">
        <v>450</v>
      </c>
      <c r="D225" s="1444" t="s">
        <v>747</v>
      </c>
      <c r="E225" s="1454"/>
      <c r="F225" s="1455"/>
      <c r="G225" s="450"/>
      <c r="H225" s="448"/>
      <c r="I225" s="448"/>
      <c r="J225" s="179"/>
      <c r="K225" s="179"/>
      <c r="L225" s="563"/>
    </row>
    <row r="226" spans="1:12" s="301" customFormat="1" ht="78.75">
      <c r="A226" s="27"/>
      <c r="B226" s="392"/>
      <c r="C226" s="1242">
        <v>1</v>
      </c>
      <c r="D226" s="2" t="s">
        <v>619</v>
      </c>
      <c r="E226" s="27" t="s">
        <v>23</v>
      </c>
      <c r="F226" s="27" t="s">
        <v>27</v>
      </c>
      <c r="G226" s="444">
        <v>0.02</v>
      </c>
      <c r="H226" s="1243"/>
      <c r="I226" s="27">
        <v>0.02</v>
      </c>
      <c r="J226" s="27" t="s">
        <v>26</v>
      </c>
      <c r="K226" s="27" t="s">
        <v>26</v>
      </c>
      <c r="L226" s="1244" t="s">
        <v>620</v>
      </c>
    </row>
    <row r="227" spans="1:12" s="301" customFormat="1" ht="110.25">
      <c r="A227" s="179"/>
      <c r="B227" s="447"/>
      <c r="C227" s="1242">
        <v>2</v>
      </c>
      <c r="D227" s="2" t="s">
        <v>623</v>
      </c>
      <c r="E227" s="27" t="s">
        <v>59</v>
      </c>
      <c r="F227" s="27" t="s">
        <v>624</v>
      </c>
      <c r="G227" s="444">
        <v>1.4</v>
      </c>
      <c r="H227" s="27">
        <v>1.2</v>
      </c>
      <c r="I227" s="27">
        <v>0.7</v>
      </c>
      <c r="J227" s="27" t="s">
        <v>26</v>
      </c>
      <c r="K227" s="27" t="s">
        <v>613</v>
      </c>
      <c r="L227" s="1244" t="s">
        <v>625</v>
      </c>
    </row>
    <row r="228" spans="1:12" s="301" customFormat="1" ht="110.25">
      <c r="A228" s="179"/>
      <c r="B228" s="447"/>
      <c r="C228" s="1242">
        <v>3</v>
      </c>
      <c r="D228" s="2" t="s">
        <v>641</v>
      </c>
      <c r="E228" s="27" t="s">
        <v>23</v>
      </c>
      <c r="F228" s="27" t="s">
        <v>25</v>
      </c>
      <c r="G228" s="444">
        <v>1.8</v>
      </c>
      <c r="H228" s="27"/>
      <c r="I228" s="27">
        <v>1.8</v>
      </c>
      <c r="J228" s="27" t="s">
        <v>26</v>
      </c>
      <c r="K228" s="27" t="s">
        <v>618</v>
      </c>
      <c r="L228" s="1244" t="s">
        <v>642</v>
      </c>
    </row>
    <row r="229" spans="1:12" s="301" customFormat="1" ht="94.5">
      <c r="A229" s="179"/>
      <c r="B229" s="447"/>
      <c r="C229" s="1242">
        <v>4</v>
      </c>
      <c r="D229" s="2" t="s">
        <v>643</v>
      </c>
      <c r="E229" s="27" t="s">
        <v>24</v>
      </c>
      <c r="F229" s="27" t="s">
        <v>25</v>
      </c>
      <c r="G229" s="444">
        <v>0.4</v>
      </c>
      <c r="H229" s="27"/>
      <c r="I229" s="27">
        <v>0.4</v>
      </c>
      <c r="J229" s="27" t="s">
        <v>26</v>
      </c>
      <c r="K229" s="27" t="s">
        <v>644</v>
      </c>
      <c r="L229" s="1244" t="s">
        <v>645</v>
      </c>
    </row>
    <row r="230" spans="1:12" s="301" customFormat="1" ht="110.25">
      <c r="A230" s="179"/>
      <c r="B230" s="447"/>
      <c r="C230" s="1242">
        <v>5</v>
      </c>
      <c r="D230" s="2" t="s">
        <v>769</v>
      </c>
      <c r="E230" s="27" t="s">
        <v>24</v>
      </c>
      <c r="F230" s="27" t="s">
        <v>646</v>
      </c>
      <c r="G230" s="444">
        <v>0.1</v>
      </c>
      <c r="H230" s="27"/>
      <c r="I230" s="27">
        <v>0.1</v>
      </c>
      <c r="J230" s="27" t="s">
        <v>26</v>
      </c>
      <c r="K230" s="27" t="s">
        <v>618</v>
      </c>
      <c r="L230" s="1244" t="s">
        <v>647</v>
      </c>
    </row>
    <row r="231" spans="1:12" s="301" customFormat="1" ht="94.5">
      <c r="A231" s="179"/>
      <c r="B231" s="447"/>
      <c r="C231" s="1242">
        <v>6</v>
      </c>
      <c r="D231" s="2" t="s">
        <v>770</v>
      </c>
      <c r="E231" s="27" t="s">
        <v>24</v>
      </c>
      <c r="F231" s="27" t="s">
        <v>25</v>
      </c>
      <c r="G231" s="444">
        <v>1.7</v>
      </c>
      <c r="H231" s="27">
        <v>1.7</v>
      </c>
      <c r="I231" s="27">
        <v>1.7</v>
      </c>
      <c r="J231" s="27" t="s">
        <v>26</v>
      </c>
      <c r="K231" s="27" t="s">
        <v>26</v>
      </c>
      <c r="L231" s="1244" t="s">
        <v>699</v>
      </c>
    </row>
    <row r="232" spans="1:12" s="301" customFormat="1" ht="157.5">
      <c r="A232" s="179"/>
      <c r="B232" s="447"/>
      <c r="C232" s="1242">
        <v>7</v>
      </c>
      <c r="D232" s="2" t="s">
        <v>4018</v>
      </c>
      <c r="E232" s="27" t="s">
        <v>23</v>
      </c>
      <c r="F232" s="27" t="s">
        <v>27</v>
      </c>
      <c r="G232" s="444">
        <v>0.02</v>
      </c>
      <c r="H232" s="27"/>
      <c r="I232" s="27">
        <v>0.02</v>
      </c>
      <c r="J232" s="27" t="s">
        <v>26</v>
      </c>
      <c r="K232" s="27" t="s">
        <v>26</v>
      </c>
      <c r="L232" s="1244" t="s">
        <v>4019</v>
      </c>
    </row>
    <row r="233" spans="1:12" s="300" customFormat="1" ht="15.75">
      <c r="A233" s="179"/>
      <c r="B233" s="447"/>
      <c r="C233" s="448" t="s">
        <v>431</v>
      </c>
      <c r="D233" s="1444" t="s">
        <v>743</v>
      </c>
      <c r="E233" s="1454"/>
      <c r="F233" s="1455"/>
      <c r="G233" s="450"/>
      <c r="H233" s="448"/>
      <c r="I233" s="448"/>
      <c r="J233" s="179"/>
      <c r="K233" s="179"/>
      <c r="L233" s="563"/>
    </row>
    <row r="234" spans="1:12" s="301" customFormat="1" ht="110.25">
      <c r="A234" s="179"/>
      <c r="B234" s="447"/>
      <c r="C234" s="1242">
        <v>8</v>
      </c>
      <c r="D234" s="2" t="s">
        <v>4035</v>
      </c>
      <c r="E234" s="27" t="s">
        <v>23</v>
      </c>
      <c r="F234" s="27" t="s">
        <v>611</v>
      </c>
      <c r="G234" s="444">
        <v>2.5</v>
      </c>
      <c r="H234" s="27">
        <v>2.5</v>
      </c>
      <c r="I234" s="27">
        <v>2.5</v>
      </c>
      <c r="J234" s="27" t="s">
        <v>26</v>
      </c>
      <c r="K234" s="27" t="s">
        <v>4036</v>
      </c>
      <c r="L234" s="1245" t="s">
        <v>4039</v>
      </c>
    </row>
    <row r="235" spans="1:12" s="301" customFormat="1" ht="110.25">
      <c r="A235" s="179"/>
      <c r="B235" s="447"/>
      <c r="C235" s="1242">
        <v>9</v>
      </c>
      <c r="D235" s="2" t="s">
        <v>4037</v>
      </c>
      <c r="E235" s="27" t="s">
        <v>59</v>
      </c>
      <c r="F235" s="27" t="s">
        <v>611</v>
      </c>
      <c r="G235" s="444">
        <v>4.2</v>
      </c>
      <c r="H235" s="27">
        <v>4.2</v>
      </c>
      <c r="I235" s="27">
        <v>4.2</v>
      </c>
      <c r="J235" s="27" t="s">
        <v>26</v>
      </c>
      <c r="K235" s="27" t="s">
        <v>4038</v>
      </c>
      <c r="L235" s="1245" t="s">
        <v>4040</v>
      </c>
    </row>
    <row r="236" spans="1:12" s="301" customFormat="1" ht="47.25">
      <c r="A236" s="179"/>
      <c r="B236" s="447"/>
      <c r="C236" s="1242">
        <v>10</v>
      </c>
      <c r="D236" s="2" t="s">
        <v>4030</v>
      </c>
      <c r="E236" s="27" t="s">
        <v>23</v>
      </c>
      <c r="F236" s="27" t="s">
        <v>611</v>
      </c>
      <c r="G236" s="444">
        <v>0.31</v>
      </c>
      <c r="H236" s="27"/>
      <c r="I236" s="27">
        <v>0.31</v>
      </c>
      <c r="J236" s="27" t="s">
        <v>26</v>
      </c>
      <c r="K236" s="27" t="s">
        <v>613</v>
      </c>
      <c r="L236" s="1245" t="s">
        <v>4033</v>
      </c>
    </row>
    <row r="237" spans="1:12" s="301" customFormat="1" ht="173.25">
      <c r="A237" s="179"/>
      <c r="B237" s="447"/>
      <c r="C237" s="1242">
        <v>11</v>
      </c>
      <c r="D237" s="2" t="s">
        <v>4031</v>
      </c>
      <c r="E237" s="27" t="s">
        <v>24</v>
      </c>
      <c r="F237" s="27" t="s">
        <v>611</v>
      </c>
      <c r="G237" s="444">
        <v>2</v>
      </c>
      <c r="H237" s="27">
        <v>2</v>
      </c>
      <c r="I237" s="27">
        <v>2</v>
      </c>
      <c r="J237" s="27" t="s">
        <v>26</v>
      </c>
      <c r="K237" s="27" t="s">
        <v>4032</v>
      </c>
      <c r="L237" s="1245" t="s">
        <v>4034</v>
      </c>
    </row>
    <row r="238" spans="1:12" s="301" customFormat="1" ht="47.25">
      <c r="A238" s="179"/>
      <c r="B238" s="447"/>
      <c r="C238" s="1242">
        <v>12</v>
      </c>
      <c r="D238" s="2" t="s">
        <v>4027</v>
      </c>
      <c r="E238" s="27" t="s">
        <v>75</v>
      </c>
      <c r="F238" s="27" t="s">
        <v>611</v>
      </c>
      <c r="G238" s="444">
        <v>6.8</v>
      </c>
      <c r="H238" s="27">
        <v>6.6</v>
      </c>
      <c r="I238" s="27">
        <v>6.8</v>
      </c>
      <c r="J238" s="27" t="s">
        <v>26</v>
      </c>
      <c r="K238" s="27" t="s">
        <v>618</v>
      </c>
      <c r="L238" s="1245" t="s">
        <v>4028</v>
      </c>
    </row>
    <row r="239" spans="1:12" s="301" customFormat="1" ht="204.75">
      <c r="A239" s="179"/>
      <c r="B239" s="447"/>
      <c r="C239" s="1242">
        <v>13</v>
      </c>
      <c r="D239" s="2" t="s">
        <v>4026</v>
      </c>
      <c r="E239" s="27" t="s">
        <v>24</v>
      </c>
      <c r="F239" s="27" t="s">
        <v>25</v>
      </c>
      <c r="G239" s="444">
        <v>0.7</v>
      </c>
      <c r="H239" s="27"/>
      <c r="I239" s="27">
        <v>0.7</v>
      </c>
      <c r="J239" s="27" t="s">
        <v>26</v>
      </c>
      <c r="K239" s="27" t="s">
        <v>4024</v>
      </c>
      <c r="L239" s="1245" t="s">
        <v>4029</v>
      </c>
    </row>
    <row r="240" spans="1:12" s="301" customFormat="1" ht="157.5">
      <c r="A240" s="179"/>
      <c r="B240" s="447"/>
      <c r="C240" s="1242">
        <v>14</v>
      </c>
      <c r="D240" s="2" t="s">
        <v>4023</v>
      </c>
      <c r="E240" s="27" t="s">
        <v>24</v>
      </c>
      <c r="F240" s="27" t="s">
        <v>25</v>
      </c>
      <c r="G240" s="444">
        <v>0.6</v>
      </c>
      <c r="H240" s="27"/>
      <c r="I240" s="27">
        <v>0.6</v>
      </c>
      <c r="J240" s="27" t="s">
        <v>26</v>
      </c>
      <c r="K240" s="27" t="s">
        <v>4024</v>
      </c>
      <c r="L240" s="1245" t="s">
        <v>4025</v>
      </c>
    </row>
    <row r="241" spans="1:12" s="301" customFormat="1" ht="78.75">
      <c r="A241" s="179"/>
      <c r="B241" s="447"/>
      <c r="C241" s="1242">
        <v>15</v>
      </c>
      <c r="D241" s="2" t="s">
        <v>4020</v>
      </c>
      <c r="E241" s="27" t="s">
        <v>23</v>
      </c>
      <c r="F241" s="27" t="s">
        <v>4021</v>
      </c>
      <c r="G241" s="444">
        <v>0.02</v>
      </c>
      <c r="H241" s="27"/>
      <c r="I241" s="27">
        <v>0.02</v>
      </c>
      <c r="J241" s="27" t="s">
        <v>26</v>
      </c>
      <c r="K241" s="27" t="s">
        <v>608</v>
      </c>
      <c r="L241" s="1245" t="s">
        <v>4022</v>
      </c>
    </row>
    <row r="242" spans="1:12" s="301" customFormat="1" ht="126">
      <c r="A242" s="179"/>
      <c r="B242" s="447"/>
      <c r="C242" s="1242">
        <v>16</v>
      </c>
      <c r="D242" s="2" t="s">
        <v>1419</v>
      </c>
      <c r="E242" s="27" t="s">
        <v>23</v>
      </c>
      <c r="F242" s="27" t="s">
        <v>25</v>
      </c>
      <c r="G242" s="444">
        <v>10</v>
      </c>
      <c r="H242" s="27"/>
      <c r="I242" s="27">
        <v>10</v>
      </c>
      <c r="J242" s="27" t="s">
        <v>26</v>
      </c>
      <c r="K242" s="27" t="s">
        <v>1420</v>
      </c>
      <c r="L242" s="1245" t="s">
        <v>1421</v>
      </c>
    </row>
    <row r="243" spans="1:12" s="300" customFormat="1" ht="15.75">
      <c r="A243" s="179"/>
      <c r="B243" s="447"/>
      <c r="C243" s="448" t="s">
        <v>432</v>
      </c>
      <c r="D243" s="1444" t="s">
        <v>750</v>
      </c>
      <c r="E243" s="1454"/>
      <c r="F243" s="1455"/>
      <c r="G243" s="450"/>
      <c r="H243" s="448"/>
      <c r="I243" s="448"/>
      <c r="J243" s="448"/>
      <c r="K243" s="448"/>
      <c r="L243" s="564"/>
    </row>
    <row r="244" spans="1:12" s="301" customFormat="1" ht="94.5">
      <c r="A244" s="179"/>
      <c r="B244" s="447"/>
      <c r="C244" s="825">
        <v>17</v>
      </c>
      <c r="D244" s="122" t="s">
        <v>771</v>
      </c>
      <c r="E244" s="123" t="s">
        <v>23</v>
      </c>
      <c r="F244" s="123" t="s">
        <v>25</v>
      </c>
      <c r="G244" s="3">
        <v>0.19</v>
      </c>
      <c r="H244" s="3">
        <v>0.13</v>
      </c>
      <c r="I244" s="3">
        <v>0.19</v>
      </c>
      <c r="J244" s="123" t="s">
        <v>26</v>
      </c>
      <c r="K244" s="123" t="s">
        <v>621</v>
      </c>
      <c r="L244" s="826" t="s">
        <v>772</v>
      </c>
    </row>
    <row r="245" spans="1:12" s="301" customFormat="1" ht="94.5">
      <c r="A245" s="179"/>
      <c r="B245" s="447"/>
      <c r="C245" s="825">
        <v>18</v>
      </c>
      <c r="D245" s="122" t="s">
        <v>773</v>
      </c>
      <c r="E245" s="123" t="s">
        <v>23</v>
      </c>
      <c r="F245" s="123" t="s">
        <v>609</v>
      </c>
      <c r="G245" s="3">
        <v>0.3</v>
      </c>
      <c r="H245" s="3"/>
      <c r="I245" s="3">
        <v>0.3</v>
      </c>
      <c r="J245" s="123" t="s">
        <v>26</v>
      </c>
      <c r="K245" s="123" t="s">
        <v>610</v>
      </c>
      <c r="L245" s="826" t="s">
        <v>774</v>
      </c>
    </row>
    <row r="246" spans="1:12" s="301" customFormat="1" ht="47.25">
      <c r="A246" s="179"/>
      <c r="B246" s="447"/>
      <c r="C246" s="825">
        <v>19</v>
      </c>
      <c r="D246" s="122" t="s">
        <v>775</v>
      </c>
      <c r="E246" s="123" t="s">
        <v>65</v>
      </c>
      <c r="F246" s="123" t="s">
        <v>617</v>
      </c>
      <c r="G246" s="3">
        <v>9.8000000000000004E-2</v>
      </c>
      <c r="H246" s="3"/>
      <c r="I246" s="3">
        <v>9.8000000000000004E-2</v>
      </c>
      <c r="J246" s="123" t="s">
        <v>26</v>
      </c>
      <c r="K246" s="123" t="s">
        <v>26</v>
      </c>
      <c r="L246" s="826" t="s">
        <v>776</v>
      </c>
    </row>
    <row r="247" spans="1:12" s="301" customFormat="1" ht="94.5">
      <c r="A247" s="179"/>
      <c r="B247" s="447"/>
      <c r="C247" s="825">
        <v>20</v>
      </c>
      <c r="D247" s="122" t="s">
        <v>777</v>
      </c>
      <c r="E247" s="123" t="s">
        <v>615</v>
      </c>
      <c r="F247" s="123" t="s">
        <v>609</v>
      </c>
      <c r="G247" s="3">
        <v>0.54</v>
      </c>
      <c r="H247" s="3">
        <v>0.54</v>
      </c>
      <c r="I247" s="3">
        <v>0.54</v>
      </c>
      <c r="J247" s="123" t="s">
        <v>26</v>
      </c>
      <c r="K247" s="123" t="s">
        <v>610</v>
      </c>
      <c r="L247" s="826" t="s">
        <v>778</v>
      </c>
    </row>
    <row r="248" spans="1:12" s="301" customFormat="1" ht="110.25">
      <c r="A248" s="179"/>
      <c r="B248" s="447"/>
      <c r="C248" s="825">
        <v>21</v>
      </c>
      <c r="D248" s="122" t="s">
        <v>779</v>
      </c>
      <c r="E248" s="123" t="s">
        <v>23</v>
      </c>
      <c r="F248" s="123" t="s">
        <v>617</v>
      </c>
      <c r="G248" s="3">
        <v>0.01</v>
      </c>
      <c r="H248" s="3"/>
      <c r="I248" s="3">
        <v>0.01</v>
      </c>
      <c r="J248" s="123" t="s">
        <v>26</v>
      </c>
      <c r="K248" s="123" t="s">
        <v>26</v>
      </c>
      <c r="L248" s="826" t="s">
        <v>780</v>
      </c>
    </row>
    <row r="249" spans="1:12" s="301" customFormat="1" ht="78.75">
      <c r="A249" s="27"/>
      <c r="B249" s="392"/>
      <c r="C249" s="825">
        <v>22</v>
      </c>
      <c r="D249" s="122" t="s">
        <v>782</v>
      </c>
      <c r="E249" s="123" t="s">
        <v>23</v>
      </c>
      <c r="F249" s="123" t="s">
        <v>781</v>
      </c>
      <c r="G249" s="3">
        <v>0.25</v>
      </c>
      <c r="H249" s="3">
        <v>0.01</v>
      </c>
      <c r="I249" s="3">
        <v>0.1</v>
      </c>
      <c r="J249" s="123" t="s">
        <v>26</v>
      </c>
      <c r="K249" s="3" t="s">
        <v>612</v>
      </c>
      <c r="L249" s="826" t="s">
        <v>783</v>
      </c>
    </row>
    <row r="250" spans="1:12" s="1019" customFormat="1" ht="126">
      <c r="A250" s="27"/>
      <c r="B250" s="392"/>
      <c r="C250" s="825">
        <v>23</v>
      </c>
      <c r="D250" s="12" t="s">
        <v>784</v>
      </c>
      <c r="E250" s="123" t="s">
        <v>14</v>
      </c>
      <c r="F250" s="12" t="s">
        <v>785</v>
      </c>
      <c r="G250" s="123">
        <v>0.5</v>
      </c>
      <c r="H250" s="123">
        <v>0.11</v>
      </c>
      <c r="I250" s="123">
        <v>0.11</v>
      </c>
      <c r="J250" s="12" t="s">
        <v>26</v>
      </c>
      <c r="K250" s="12" t="s">
        <v>607</v>
      </c>
      <c r="L250" s="1018" t="s">
        <v>786</v>
      </c>
    </row>
    <row r="251" spans="1:12" s="301" customFormat="1" ht="94.5">
      <c r="A251" s="27"/>
      <c r="B251" s="392"/>
      <c r="C251" s="825">
        <v>24</v>
      </c>
      <c r="D251" s="12" t="s">
        <v>787</v>
      </c>
      <c r="E251" s="123" t="s">
        <v>22</v>
      </c>
      <c r="F251" s="12" t="s">
        <v>25</v>
      </c>
      <c r="G251" s="123">
        <v>0.85</v>
      </c>
      <c r="H251" s="123">
        <v>0.8</v>
      </c>
      <c r="I251" s="123">
        <v>0.85</v>
      </c>
      <c r="J251" s="12" t="s">
        <v>26</v>
      </c>
      <c r="K251" s="12" t="s">
        <v>618</v>
      </c>
      <c r="L251" s="1018" t="s">
        <v>788</v>
      </c>
    </row>
    <row r="252" spans="1:12" s="301" customFormat="1" ht="94.5">
      <c r="A252" s="27"/>
      <c r="B252" s="392"/>
      <c r="C252" s="825">
        <v>25</v>
      </c>
      <c r="D252" s="12" t="s">
        <v>789</v>
      </c>
      <c r="E252" s="123" t="s">
        <v>22</v>
      </c>
      <c r="F252" s="12" t="s">
        <v>25</v>
      </c>
      <c r="G252" s="123">
        <v>0.75</v>
      </c>
      <c r="H252" s="123">
        <v>0.7</v>
      </c>
      <c r="I252" s="123">
        <v>0.75</v>
      </c>
      <c r="J252" s="12" t="s">
        <v>26</v>
      </c>
      <c r="K252" s="12" t="s">
        <v>618</v>
      </c>
      <c r="L252" s="1018" t="s">
        <v>790</v>
      </c>
    </row>
    <row r="253" spans="1:12" s="300" customFormat="1" ht="15.75">
      <c r="A253" s="179"/>
      <c r="B253" s="447"/>
      <c r="C253" s="448" t="s">
        <v>657</v>
      </c>
      <c r="D253" s="1453" t="s">
        <v>745</v>
      </c>
      <c r="E253" s="1454"/>
      <c r="F253" s="1455"/>
      <c r="G253" s="450"/>
      <c r="H253" s="448"/>
      <c r="I253" s="448"/>
      <c r="J253" s="448"/>
      <c r="K253" s="448"/>
      <c r="L253" s="564"/>
    </row>
    <row r="254" spans="1:12" s="301" customFormat="1" ht="94.5">
      <c r="A254" s="27"/>
      <c r="B254" s="392"/>
      <c r="C254" s="825">
        <v>26</v>
      </c>
      <c r="D254" s="122" t="s">
        <v>4048</v>
      </c>
      <c r="E254" s="123" t="s">
        <v>51</v>
      </c>
      <c r="F254" s="122" t="s">
        <v>792</v>
      </c>
      <c r="G254" s="123">
        <v>0.1</v>
      </c>
      <c r="H254" s="123"/>
      <c r="I254" s="123">
        <v>0.1</v>
      </c>
      <c r="J254" s="122" t="s">
        <v>26</v>
      </c>
      <c r="K254" s="122" t="s">
        <v>622</v>
      </c>
      <c r="L254" s="826" t="s">
        <v>4049</v>
      </c>
    </row>
    <row r="255" spans="1:12" s="301" customFormat="1" ht="126">
      <c r="A255" s="27"/>
      <c r="B255" s="392"/>
      <c r="C255" s="825">
        <v>27</v>
      </c>
      <c r="D255" s="122" t="s">
        <v>4046</v>
      </c>
      <c r="E255" s="123" t="s">
        <v>31</v>
      </c>
      <c r="F255" s="122" t="s">
        <v>4044</v>
      </c>
      <c r="G255" s="123">
        <v>7.0000000000000007E-2</v>
      </c>
      <c r="H255" s="123"/>
      <c r="I255" s="123">
        <v>0.05</v>
      </c>
      <c r="J255" s="122" t="s">
        <v>26</v>
      </c>
      <c r="K255" s="122" t="s">
        <v>608</v>
      </c>
      <c r="L255" s="826" t="s">
        <v>4047</v>
      </c>
    </row>
    <row r="256" spans="1:12" s="301" customFormat="1" ht="173.25">
      <c r="A256" s="27"/>
      <c r="B256" s="392"/>
      <c r="C256" s="825">
        <v>28</v>
      </c>
      <c r="D256" s="122" t="s">
        <v>4043</v>
      </c>
      <c r="E256" s="123" t="s">
        <v>23</v>
      </c>
      <c r="F256" s="122" t="s">
        <v>4044</v>
      </c>
      <c r="G256" s="123">
        <v>0.3</v>
      </c>
      <c r="H256" s="123">
        <v>0.2</v>
      </c>
      <c r="I256" s="123">
        <v>0.3</v>
      </c>
      <c r="J256" s="122" t="s">
        <v>26</v>
      </c>
      <c r="K256" s="122" t="s">
        <v>608</v>
      </c>
      <c r="L256" s="826" t="s">
        <v>4045</v>
      </c>
    </row>
    <row r="257" spans="1:18" s="301" customFormat="1" ht="189">
      <c r="A257" s="27"/>
      <c r="B257" s="392"/>
      <c r="C257" s="825">
        <v>29</v>
      </c>
      <c r="D257" s="122" t="s">
        <v>4041</v>
      </c>
      <c r="E257" s="123" t="s">
        <v>23</v>
      </c>
      <c r="F257" s="122" t="s">
        <v>785</v>
      </c>
      <c r="G257" s="123">
        <v>0.4</v>
      </c>
      <c r="H257" s="123"/>
      <c r="I257" s="123">
        <v>0.1</v>
      </c>
      <c r="J257" s="122" t="s">
        <v>26</v>
      </c>
      <c r="K257" s="122" t="s">
        <v>607</v>
      </c>
      <c r="L257" s="826" t="s">
        <v>4042</v>
      </c>
    </row>
    <row r="258" spans="1:18" s="301" customFormat="1" ht="110.25">
      <c r="A258" s="27"/>
      <c r="B258" s="392"/>
      <c r="C258" s="825">
        <v>30</v>
      </c>
      <c r="D258" s="122" t="s">
        <v>791</v>
      </c>
      <c r="E258" s="123" t="s">
        <v>23</v>
      </c>
      <c r="F258" s="122" t="s">
        <v>792</v>
      </c>
      <c r="G258" s="123">
        <v>0.08</v>
      </c>
      <c r="H258" s="123"/>
      <c r="I258" s="123">
        <v>0.08</v>
      </c>
      <c r="J258" s="122" t="s">
        <v>26</v>
      </c>
      <c r="K258" s="122" t="s">
        <v>622</v>
      </c>
      <c r="L258" s="826" t="s">
        <v>793</v>
      </c>
    </row>
    <row r="259" spans="1:18" s="83" customFormat="1" ht="15.75">
      <c r="A259" s="426"/>
      <c r="B259" s="574"/>
      <c r="C259" s="448" t="s">
        <v>234</v>
      </c>
      <c r="D259" s="1469" t="s">
        <v>1048</v>
      </c>
      <c r="E259" s="1470"/>
      <c r="F259" s="1470"/>
      <c r="G259" s="222"/>
      <c r="H259" s="201"/>
      <c r="I259" s="201"/>
      <c r="J259" s="280"/>
      <c r="K259" s="764"/>
      <c r="L259" s="280"/>
      <c r="M259" s="427"/>
      <c r="N259" s="125"/>
      <c r="O259" s="177"/>
      <c r="P259" s="124"/>
      <c r="Q259" s="124"/>
      <c r="R259" s="124"/>
    </row>
    <row r="260" spans="1:18" s="301" customFormat="1" ht="330.75">
      <c r="A260" s="27"/>
      <c r="B260" s="392"/>
      <c r="C260" s="825">
        <v>31</v>
      </c>
      <c r="D260" s="122" t="s">
        <v>804</v>
      </c>
      <c r="E260" s="123" t="s">
        <v>22</v>
      </c>
      <c r="F260" s="27" t="s">
        <v>611</v>
      </c>
      <c r="G260" s="123">
        <v>29.5</v>
      </c>
      <c r="H260" s="123"/>
      <c r="I260" s="123">
        <v>29.5</v>
      </c>
      <c r="J260" s="123" t="s">
        <v>26</v>
      </c>
      <c r="K260" s="123" t="s">
        <v>805</v>
      </c>
      <c r="L260" s="828" t="s">
        <v>806</v>
      </c>
    </row>
    <row r="261" spans="1:18" s="301" customFormat="1" ht="78.75">
      <c r="A261" s="27"/>
      <c r="B261" s="392"/>
      <c r="C261" s="825">
        <v>32</v>
      </c>
      <c r="D261" s="122" t="s">
        <v>807</v>
      </c>
      <c r="E261" s="123" t="s">
        <v>31</v>
      </c>
      <c r="F261" s="123" t="s">
        <v>27</v>
      </c>
      <c r="G261" s="123">
        <v>7.0000000000000007E-2</v>
      </c>
      <c r="H261" s="123"/>
      <c r="I261" s="123">
        <v>7.0000000000000007E-2</v>
      </c>
      <c r="J261" s="123" t="s">
        <v>26</v>
      </c>
      <c r="K261" s="123" t="s">
        <v>616</v>
      </c>
      <c r="L261" s="828" t="s">
        <v>808</v>
      </c>
    </row>
    <row r="262" spans="1:18" s="288" customFormat="1" ht="15.75">
      <c r="A262" s="179"/>
      <c r="B262" s="447"/>
      <c r="C262" s="1444" t="s">
        <v>176</v>
      </c>
      <c r="D262" s="1448"/>
      <c r="E262" s="280"/>
      <c r="F262" s="280"/>
      <c r="G262" s="467"/>
      <c r="H262" s="467"/>
      <c r="I262" s="179"/>
      <c r="J262" s="179"/>
      <c r="K262" s="179"/>
      <c r="L262" s="280"/>
    </row>
    <row r="263" spans="1:18" s="288" customFormat="1" ht="15.75">
      <c r="A263" s="179"/>
      <c r="B263" s="447"/>
      <c r="C263" s="448" t="s">
        <v>233</v>
      </c>
      <c r="D263" s="1444" t="s">
        <v>749</v>
      </c>
      <c r="E263" s="1445"/>
      <c r="F263" s="1446"/>
      <c r="G263" s="467"/>
      <c r="H263" s="467"/>
      <c r="I263" s="179"/>
      <c r="J263" s="179"/>
      <c r="K263" s="179"/>
      <c r="L263" s="280"/>
    </row>
    <row r="264" spans="1:18" s="288" customFormat="1" ht="15.75">
      <c r="A264" s="179"/>
      <c r="B264" s="447"/>
      <c r="C264" s="478" t="s">
        <v>450</v>
      </c>
      <c r="D264" s="1433" t="s">
        <v>747</v>
      </c>
      <c r="E264" s="1434"/>
      <c r="F264" s="1435"/>
      <c r="G264" s="1436"/>
      <c r="H264" s="1449"/>
      <c r="I264" s="1450"/>
      <c r="J264" s="1436"/>
      <c r="K264" s="1438"/>
      <c r="L264" s="477"/>
    </row>
    <row r="265" spans="1:18" s="283" customFormat="1" ht="31.5">
      <c r="A265" s="179"/>
      <c r="B265" s="447"/>
      <c r="C265" s="1217">
        <v>1</v>
      </c>
      <c r="D265" s="1169" t="s">
        <v>1424</v>
      </c>
      <c r="E265" s="1171" t="s">
        <v>24</v>
      </c>
      <c r="F265" s="1171" t="s">
        <v>1425</v>
      </c>
      <c r="G265" s="1172">
        <v>1.6</v>
      </c>
      <c r="H265" s="1172">
        <v>1.18</v>
      </c>
      <c r="I265" s="1219">
        <v>1.6</v>
      </c>
      <c r="J265" s="1171" t="s">
        <v>29</v>
      </c>
      <c r="K265" s="1171" t="s">
        <v>1426</v>
      </c>
      <c r="L265" s="1222" t="s">
        <v>1427</v>
      </c>
    </row>
    <row r="266" spans="1:18" s="283" customFormat="1" ht="110.25">
      <c r="A266" s="179"/>
      <c r="B266" s="447"/>
      <c r="C266" s="1217">
        <v>2</v>
      </c>
      <c r="D266" s="1176" t="s">
        <v>1429</v>
      </c>
      <c r="E266" s="363" t="s">
        <v>22</v>
      </c>
      <c r="F266" s="1171" t="s">
        <v>1425</v>
      </c>
      <c r="G266" s="1178">
        <v>8.1</v>
      </c>
      <c r="H266" s="1219">
        <v>6.2</v>
      </c>
      <c r="I266" s="1219">
        <v>7.2</v>
      </c>
      <c r="J266" s="1171" t="s">
        <v>29</v>
      </c>
      <c r="K266" s="363" t="s">
        <v>1430</v>
      </c>
      <c r="L266" s="1246" t="s">
        <v>1431</v>
      </c>
    </row>
    <row r="267" spans="1:18" s="283" customFormat="1" ht="141.75">
      <c r="A267" s="179"/>
      <c r="B267" s="447"/>
      <c r="C267" s="1217">
        <v>3</v>
      </c>
      <c r="D267" s="1169" t="s">
        <v>1433</v>
      </c>
      <c r="E267" s="1171" t="s">
        <v>15</v>
      </c>
      <c r="F267" s="1171" t="s">
        <v>1434</v>
      </c>
      <c r="G267" s="1172">
        <v>0.8</v>
      </c>
      <c r="H267" s="1172"/>
      <c r="I267" s="1172">
        <v>0.8</v>
      </c>
      <c r="J267" s="1171" t="s">
        <v>29</v>
      </c>
      <c r="K267" s="1171" t="s">
        <v>1435</v>
      </c>
      <c r="L267" s="1169" t="s">
        <v>1436</v>
      </c>
    </row>
    <row r="268" spans="1:18" s="283" customFormat="1" ht="78.75">
      <c r="A268" s="179"/>
      <c r="B268" s="447"/>
      <c r="C268" s="1217">
        <v>4</v>
      </c>
      <c r="D268" s="1218" t="s">
        <v>1564</v>
      </c>
      <c r="E268" s="1170" t="s">
        <v>24</v>
      </c>
      <c r="F268" s="1170" t="s">
        <v>1565</v>
      </c>
      <c r="G268" s="1219">
        <v>8.6999999999999993</v>
      </c>
      <c r="H268" s="1219"/>
      <c r="I268" s="1219">
        <v>8.6999999999999993</v>
      </c>
      <c r="J268" s="1171" t="s">
        <v>29</v>
      </c>
      <c r="K268" s="1170" t="s">
        <v>1566</v>
      </c>
      <c r="L268" s="1218" t="s">
        <v>1567</v>
      </c>
    </row>
    <row r="269" spans="1:18" s="283" customFormat="1" ht="63">
      <c r="A269" s="179"/>
      <c r="B269" s="447"/>
      <c r="C269" s="1217">
        <v>5</v>
      </c>
      <c r="D269" s="1176" t="s">
        <v>1437</v>
      </c>
      <c r="E269" s="363" t="s">
        <v>22</v>
      </c>
      <c r="F269" s="1171" t="s">
        <v>1425</v>
      </c>
      <c r="G269" s="1172">
        <v>7.64</v>
      </c>
      <c r="H269" s="1219">
        <v>2.5649999999999999</v>
      </c>
      <c r="I269" s="1219">
        <v>4.4649999999999999</v>
      </c>
      <c r="J269" s="1171" t="s">
        <v>29</v>
      </c>
      <c r="K269" s="363" t="s">
        <v>1438</v>
      </c>
      <c r="L269" s="1246" t="s">
        <v>1439</v>
      </c>
    </row>
    <row r="270" spans="1:18" s="283" customFormat="1" ht="78.75">
      <c r="A270" s="179"/>
      <c r="B270" s="447"/>
      <c r="C270" s="1217">
        <v>6</v>
      </c>
      <c r="D270" s="1176" t="s">
        <v>1440</v>
      </c>
      <c r="E270" s="363" t="s">
        <v>23</v>
      </c>
      <c r="F270" s="1171" t="s">
        <v>1425</v>
      </c>
      <c r="G270" s="1178">
        <v>3.9569999999999999</v>
      </c>
      <c r="H270" s="1219"/>
      <c r="I270" s="1219">
        <v>2.8</v>
      </c>
      <c r="J270" s="1171" t="s">
        <v>29</v>
      </c>
      <c r="K270" s="363" t="s">
        <v>1441</v>
      </c>
      <c r="L270" s="1246" t="s">
        <v>1442</v>
      </c>
    </row>
    <row r="271" spans="1:18" s="283" customFormat="1" ht="63">
      <c r="A271" s="179"/>
      <c r="B271" s="447"/>
      <c r="C271" s="1217">
        <v>7</v>
      </c>
      <c r="D271" s="1169" t="s">
        <v>1568</v>
      </c>
      <c r="E271" s="1171" t="s">
        <v>15</v>
      </c>
      <c r="F271" s="1171" t="s">
        <v>1569</v>
      </c>
      <c r="G271" s="1172">
        <v>0.46750000000000003</v>
      </c>
      <c r="H271" s="1172">
        <v>0.3</v>
      </c>
      <c r="I271" s="1172">
        <v>0.46750000000000003</v>
      </c>
      <c r="J271" s="1171" t="s">
        <v>29</v>
      </c>
      <c r="K271" s="1171" t="s">
        <v>1570</v>
      </c>
      <c r="L271" s="1169" t="s">
        <v>1571</v>
      </c>
    </row>
    <row r="272" spans="1:18" s="283" customFormat="1" ht="63">
      <c r="A272" s="179"/>
      <c r="B272" s="447"/>
      <c r="C272" s="1217">
        <v>8</v>
      </c>
      <c r="D272" s="1051" t="s">
        <v>1443</v>
      </c>
      <c r="E272" s="1058" t="s">
        <v>23</v>
      </c>
      <c r="F272" s="1171" t="s">
        <v>1425</v>
      </c>
      <c r="G272" s="1178">
        <v>2.0699999999999998</v>
      </c>
      <c r="H272" s="1219">
        <v>0.9</v>
      </c>
      <c r="I272" s="1219">
        <v>2.0699999999999998</v>
      </c>
      <c r="J272" s="1171" t="s">
        <v>29</v>
      </c>
      <c r="K272" s="363" t="s">
        <v>1444</v>
      </c>
      <c r="L272" s="1246" t="s">
        <v>1445</v>
      </c>
    </row>
    <row r="273" spans="1:12" s="283" customFormat="1" ht="78.75">
      <c r="A273" s="179"/>
      <c r="B273" s="447"/>
      <c r="C273" s="1217">
        <v>9</v>
      </c>
      <c r="D273" s="1051" t="s">
        <v>1446</v>
      </c>
      <c r="E273" s="1058" t="s">
        <v>24</v>
      </c>
      <c r="F273" s="1171" t="s">
        <v>1425</v>
      </c>
      <c r="G273" s="1178">
        <v>1.694</v>
      </c>
      <c r="H273" s="1219">
        <v>0.03</v>
      </c>
      <c r="I273" s="1219">
        <v>0.1074</v>
      </c>
      <c r="J273" s="1171" t="s">
        <v>29</v>
      </c>
      <c r="K273" s="363" t="s">
        <v>1447</v>
      </c>
      <c r="L273" s="1246" t="s">
        <v>1448</v>
      </c>
    </row>
    <row r="274" spans="1:12" s="283" customFormat="1" ht="63">
      <c r="A274" s="179"/>
      <c r="B274" s="447"/>
      <c r="C274" s="1217">
        <v>10</v>
      </c>
      <c r="D274" s="1051" t="s">
        <v>1449</v>
      </c>
      <c r="E274" s="1058" t="s">
        <v>22</v>
      </c>
      <c r="F274" s="1171" t="s">
        <v>1425</v>
      </c>
      <c r="G274" s="1178">
        <v>5.4</v>
      </c>
      <c r="H274" s="1219">
        <v>0.63</v>
      </c>
      <c r="I274" s="1219">
        <v>3.53</v>
      </c>
      <c r="J274" s="1171" t="s">
        <v>29</v>
      </c>
      <c r="K274" s="363" t="s">
        <v>1428</v>
      </c>
      <c r="L274" s="1246" t="s">
        <v>1450</v>
      </c>
    </row>
    <row r="275" spans="1:12" s="283" customFormat="1" ht="78.75">
      <c r="A275" s="179"/>
      <c r="B275" s="447"/>
      <c r="C275" s="1217">
        <v>11</v>
      </c>
      <c r="D275" s="1051" t="s">
        <v>1451</v>
      </c>
      <c r="E275" s="1058" t="s">
        <v>23</v>
      </c>
      <c r="F275" s="1171" t="s">
        <v>1425</v>
      </c>
      <c r="G275" s="1178">
        <v>10.050000000000001</v>
      </c>
      <c r="H275" s="1219"/>
      <c r="I275" s="1219">
        <v>6.74</v>
      </c>
      <c r="J275" s="1171" t="s">
        <v>29</v>
      </c>
      <c r="K275" s="363" t="s">
        <v>1452</v>
      </c>
      <c r="L275" s="1246" t="s">
        <v>1453</v>
      </c>
    </row>
    <row r="276" spans="1:12" s="283" customFormat="1" ht="63">
      <c r="A276" s="179"/>
      <c r="B276" s="447"/>
      <c r="C276" s="1217">
        <v>12</v>
      </c>
      <c r="D276" s="1051" t="s">
        <v>1454</v>
      </c>
      <c r="E276" s="1058" t="s">
        <v>23</v>
      </c>
      <c r="F276" s="1171" t="s">
        <v>1425</v>
      </c>
      <c r="G276" s="1178">
        <v>4.03</v>
      </c>
      <c r="H276" s="1219"/>
      <c r="I276" s="1219">
        <v>4.03</v>
      </c>
      <c r="J276" s="1171" t="s">
        <v>29</v>
      </c>
      <c r="K276" s="363" t="s">
        <v>1455</v>
      </c>
      <c r="L276" s="1246" t="s">
        <v>1456</v>
      </c>
    </row>
    <row r="277" spans="1:12" s="283" customFormat="1" ht="78.75">
      <c r="A277" s="179"/>
      <c r="B277" s="447"/>
      <c r="C277" s="1217">
        <v>13</v>
      </c>
      <c r="D277" s="1051" t="s">
        <v>1457</v>
      </c>
      <c r="E277" s="1058" t="s">
        <v>24</v>
      </c>
      <c r="F277" s="1171" t="s">
        <v>1425</v>
      </c>
      <c r="G277" s="1178">
        <v>0.97</v>
      </c>
      <c r="H277" s="1219"/>
      <c r="I277" s="1219">
        <v>0.5</v>
      </c>
      <c r="J277" s="1171" t="s">
        <v>29</v>
      </c>
      <c r="K277" s="363" t="s">
        <v>1430</v>
      </c>
      <c r="L277" s="1246" t="s">
        <v>1458</v>
      </c>
    </row>
    <row r="278" spans="1:12" s="283" customFormat="1" ht="31.5">
      <c r="A278" s="179"/>
      <c r="B278" s="447"/>
      <c r="C278" s="1217">
        <v>14</v>
      </c>
      <c r="D278" s="1051" t="s">
        <v>1459</v>
      </c>
      <c r="E278" s="1058" t="s">
        <v>1243</v>
      </c>
      <c r="F278" s="1171" t="s">
        <v>1425</v>
      </c>
      <c r="G278" s="1178">
        <v>0.27</v>
      </c>
      <c r="H278" s="1219"/>
      <c r="I278" s="1219">
        <v>0.06</v>
      </c>
      <c r="J278" s="1171" t="s">
        <v>29</v>
      </c>
      <c r="K278" s="363" t="s">
        <v>1430</v>
      </c>
      <c r="L278" s="1246" t="s">
        <v>1460</v>
      </c>
    </row>
    <row r="279" spans="1:12" s="283" customFormat="1" ht="63">
      <c r="A279" s="179"/>
      <c r="B279" s="447"/>
      <c r="C279" s="1217">
        <v>15</v>
      </c>
      <c r="D279" s="1051" t="s">
        <v>1461</v>
      </c>
      <c r="E279" s="1058" t="s">
        <v>22</v>
      </c>
      <c r="F279" s="1171" t="s">
        <v>1425</v>
      </c>
      <c r="G279" s="1178">
        <v>4.97</v>
      </c>
      <c r="H279" s="1219"/>
      <c r="I279" s="1219">
        <v>1.73</v>
      </c>
      <c r="J279" s="1171" t="s">
        <v>29</v>
      </c>
      <c r="K279" s="363" t="s">
        <v>1462</v>
      </c>
      <c r="L279" s="1246" t="s">
        <v>1463</v>
      </c>
    </row>
    <row r="280" spans="1:12" s="283" customFormat="1" ht="63">
      <c r="A280" s="179"/>
      <c r="B280" s="447"/>
      <c r="C280" s="1217">
        <v>16</v>
      </c>
      <c r="D280" s="1169" t="s">
        <v>1464</v>
      </c>
      <c r="E280" s="1170" t="s">
        <v>24</v>
      </c>
      <c r="F280" s="1171" t="s">
        <v>1425</v>
      </c>
      <c r="G280" s="1172">
        <v>2.6</v>
      </c>
      <c r="H280" s="1172"/>
      <c r="I280" s="1172">
        <v>1.1299999999999999</v>
      </c>
      <c r="J280" s="1171" t="s">
        <v>29</v>
      </c>
      <c r="K280" s="1171" t="s">
        <v>1465</v>
      </c>
      <c r="L280" s="1222" t="s">
        <v>1466</v>
      </c>
    </row>
    <row r="281" spans="1:12" s="283" customFormat="1" ht="78.75">
      <c r="A281" s="179"/>
      <c r="B281" s="447"/>
      <c r="C281" s="1217">
        <v>17</v>
      </c>
      <c r="D281" s="1051" t="s">
        <v>1467</v>
      </c>
      <c r="E281" s="1058" t="s">
        <v>23</v>
      </c>
      <c r="F281" s="1171" t="s">
        <v>1425</v>
      </c>
      <c r="G281" s="1172">
        <v>1.0820000000000001</v>
      </c>
      <c r="H281" s="1219"/>
      <c r="I281" s="1219">
        <v>0.11</v>
      </c>
      <c r="J281" s="1171" t="s">
        <v>29</v>
      </c>
      <c r="K281" s="363" t="s">
        <v>1468</v>
      </c>
      <c r="L281" s="1246" t="s">
        <v>1469</v>
      </c>
    </row>
    <row r="282" spans="1:12" s="283" customFormat="1" ht="47.25">
      <c r="A282" s="179"/>
      <c r="B282" s="447"/>
      <c r="C282" s="1217">
        <v>18</v>
      </c>
      <c r="D282" s="1051" t="s">
        <v>1470</v>
      </c>
      <c r="E282" s="1058" t="s">
        <v>23</v>
      </c>
      <c r="F282" s="1171" t="s">
        <v>1425</v>
      </c>
      <c r="G282" s="1172">
        <v>0.84611999999999998</v>
      </c>
      <c r="H282" s="1219"/>
      <c r="I282" s="1219">
        <v>0.57999999999999996</v>
      </c>
      <c r="J282" s="1171" t="s">
        <v>29</v>
      </c>
      <c r="K282" s="363" t="s">
        <v>1468</v>
      </c>
      <c r="L282" s="1176" t="s">
        <v>1471</v>
      </c>
    </row>
    <row r="283" spans="1:12" s="283" customFormat="1" ht="157.5">
      <c r="A283" s="179"/>
      <c r="B283" s="447"/>
      <c r="C283" s="1217">
        <v>19</v>
      </c>
      <c r="D283" s="1169" t="s">
        <v>1472</v>
      </c>
      <c r="E283" s="1171" t="s">
        <v>31</v>
      </c>
      <c r="F283" s="1171" t="s">
        <v>1425</v>
      </c>
      <c r="G283" s="444">
        <v>2.31</v>
      </c>
      <c r="H283" s="1172">
        <v>2.31</v>
      </c>
      <c r="I283" s="1219">
        <v>2.14</v>
      </c>
      <c r="J283" s="1171" t="s">
        <v>29</v>
      </c>
      <c r="K283" s="1171" t="s">
        <v>1473</v>
      </c>
      <c r="L283" s="1169" t="s">
        <v>1474</v>
      </c>
    </row>
    <row r="284" spans="1:12" s="283" customFormat="1" ht="141.75">
      <c r="A284" s="179"/>
      <c r="B284" s="447"/>
      <c r="C284" s="1217">
        <v>20</v>
      </c>
      <c r="D284" s="1169" t="s">
        <v>1475</v>
      </c>
      <c r="E284" s="1171" t="s">
        <v>22</v>
      </c>
      <c r="F284" s="1171" t="s">
        <v>1425</v>
      </c>
      <c r="G284" s="444">
        <v>20.149999999999999</v>
      </c>
      <c r="H284" s="1172"/>
      <c r="I284" s="1219">
        <v>20.149999999999999</v>
      </c>
      <c r="J284" s="1171" t="s">
        <v>29</v>
      </c>
      <c r="K284" s="1171" t="s">
        <v>1476</v>
      </c>
      <c r="L284" s="1169" t="s">
        <v>1477</v>
      </c>
    </row>
    <row r="285" spans="1:12" s="283" customFormat="1" ht="63">
      <c r="A285" s="179"/>
      <c r="B285" s="447"/>
      <c r="C285" s="1217">
        <v>21</v>
      </c>
      <c r="D285" s="1218" t="s">
        <v>1478</v>
      </c>
      <c r="E285" s="1170" t="s">
        <v>22</v>
      </c>
      <c r="F285" s="1171" t="s">
        <v>1425</v>
      </c>
      <c r="G285" s="1219">
        <v>4.97</v>
      </c>
      <c r="H285" s="1219">
        <v>4</v>
      </c>
      <c r="I285" s="1219">
        <v>4.97</v>
      </c>
      <c r="J285" s="1171" t="s">
        <v>29</v>
      </c>
      <c r="K285" s="1170" t="s">
        <v>1462</v>
      </c>
      <c r="L285" s="1247" t="s">
        <v>1479</v>
      </c>
    </row>
    <row r="286" spans="1:12" s="283" customFormat="1" ht="47.25">
      <c r="A286" s="179"/>
      <c r="B286" s="447"/>
      <c r="C286" s="1217">
        <v>22</v>
      </c>
      <c r="D286" s="1218" t="s">
        <v>1480</v>
      </c>
      <c r="E286" s="1170" t="s">
        <v>22</v>
      </c>
      <c r="F286" s="1171" t="s">
        <v>1425</v>
      </c>
      <c r="G286" s="1219">
        <v>19.8</v>
      </c>
      <c r="H286" s="1219">
        <v>9</v>
      </c>
      <c r="I286" s="1219">
        <v>19.8</v>
      </c>
      <c r="J286" s="1171" t="s">
        <v>29</v>
      </c>
      <c r="K286" s="1170" t="s">
        <v>1481</v>
      </c>
      <c r="L286" s="1247" t="s">
        <v>1482</v>
      </c>
    </row>
    <row r="287" spans="1:12" s="283" customFormat="1" ht="78.75">
      <c r="A287" s="179"/>
      <c r="B287" s="447"/>
      <c r="C287" s="1217">
        <v>23</v>
      </c>
      <c r="D287" s="1218" t="s">
        <v>1483</v>
      </c>
      <c r="E287" s="1170" t="s">
        <v>22</v>
      </c>
      <c r="F287" s="1171" t="s">
        <v>1425</v>
      </c>
      <c r="G287" s="1172">
        <v>15.68</v>
      </c>
      <c r="H287" s="1172"/>
      <c r="I287" s="1219">
        <v>15.68</v>
      </c>
      <c r="J287" s="1171" t="s">
        <v>29</v>
      </c>
      <c r="K287" s="1170" t="s">
        <v>1481</v>
      </c>
      <c r="L287" s="1247" t="s">
        <v>1484</v>
      </c>
    </row>
    <row r="288" spans="1:12" s="283" customFormat="1" ht="78.75">
      <c r="A288" s="179"/>
      <c r="B288" s="447"/>
      <c r="C288" s="1217">
        <v>24</v>
      </c>
      <c r="D288" s="1218" t="s">
        <v>1485</v>
      </c>
      <c r="E288" s="1170" t="s">
        <v>22</v>
      </c>
      <c r="F288" s="1171" t="s">
        <v>1425</v>
      </c>
      <c r="G288" s="1172">
        <v>16.350000000000001</v>
      </c>
      <c r="H288" s="1172"/>
      <c r="I288" s="1219">
        <v>16.350000000000001</v>
      </c>
      <c r="J288" s="1171" t="s">
        <v>29</v>
      </c>
      <c r="K288" s="1170" t="s">
        <v>1481</v>
      </c>
      <c r="L288" s="1247" t="s">
        <v>1486</v>
      </c>
    </row>
    <row r="289" spans="1:12" s="283" customFormat="1" ht="126">
      <c r="A289" s="179"/>
      <c r="B289" s="447"/>
      <c r="C289" s="1217">
        <v>25</v>
      </c>
      <c r="D289" s="1176" t="s">
        <v>1487</v>
      </c>
      <c r="E289" s="363" t="s">
        <v>24</v>
      </c>
      <c r="F289" s="1171" t="s">
        <v>1425</v>
      </c>
      <c r="G289" s="1178">
        <v>1.3178000000000001</v>
      </c>
      <c r="H289" s="1172">
        <v>1.32</v>
      </c>
      <c r="I289" s="1219">
        <v>0.77529999999999999</v>
      </c>
      <c r="J289" s="1171" t="s">
        <v>29</v>
      </c>
      <c r="K289" s="363" t="s">
        <v>1462</v>
      </c>
      <c r="L289" s="1247" t="s">
        <v>1488</v>
      </c>
    </row>
    <row r="290" spans="1:12" s="283" customFormat="1" ht="110.25">
      <c r="A290" s="179"/>
      <c r="B290" s="447"/>
      <c r="C290" s="1217">
        <v>26</v>
      </c>
      <c r="D290" s="1176" t="s">
        <v>1489</v>
      </c>
      <c r="E290" s="363" t="s">
        <v>24</v>
      </c>
      <c r="F290" s="1171" t="s">
        <v>1425</v>
      </c>
      <c r="G290" s="1178">
        <v>0.88900000000000001</v>
      </c>
      <c r="H290" s="1248">
        <v>0.31</v>
      </c>
      <c r="I290" s="1219">
        <v>0.31</v>
      </c>
      <c r="J290" s="1171" t="s">
        <v>29</v>
      </c>
      <c r="K290" s="363" t="s">
        <v>1490</v>
      </c>
      <c r="L290" s="1246" t="s">
        <v>1491</v>
      </c>
    </row>
    <row r="291" spans="1:12" s="283" customFormat="1" ht="110.25">
      <c r="A291" s="179"/>
      <c r="B291" s="447"/>
      <c r="C291" s="1217">
        <v>27</v>
      </c>
      <c r="D291" s="1176" t="s">
        <v>1492</v>
      </c>
      <c r="E291" s="363" t="s">
        <v>24</v>
      </c>
      <c r="F291" s="1171" t="s">
        <v>1425</v>
      </c>
      <c r="G291" s="1178">
        <v>1</v>
      </c>
      <c r="H291" s="1248"/>
      <c r="I291" s="1219">
        <v>0.24</v>
      </c>
      <c r="J291" s="1171" t="s">
        <v>29</v>
      </c>
      <c r="K291" s="363" t="s">
        <v>1490</v>
      </c>
      <c r="L291" s="1246" t="s">
        <v>1493</v>
      </c>
    </row>
    <row r="292" spans="1:12" s="283" customFormat="1" ht="47.25">
      <c r="A292" s="179"/>
      <c r="B292" s="447"/>
      <c r="C292" s="1217">
        <v>28</v>
      </c>
      <c r="D292" s="1218" t="s">
        <v>1494</v>
      </c>
      <c r="E292" s="1170" t="s">
        <v>22</v>
      </c>
      <c r="F292" s="1170" t="s">
        <v>1495</v>
      </c>
      <c r="G292" s="1219">
        <v>0.1</v>
      </c>
      <c r="H292" s="1219"/>
      <c r="I292" s="1219">
        <v>0.1</v>
      </c>
      <c r="J292" s="1171" t="s">
        <v>29</v>
      </c>
      <c r="K292" s="1170" t="s">
        <v>1496</v>
      </c>
      <c r="L292" s="1218" t="s">
        <v>1497</v>
      </c>
    </row>
    <row r="293" spans="1:12" s="283" customFormat="1" ht="78.75">
      <c r="A293" s="179"/>
      <c r="B293" s="447"/>
      <c r="C293" s="1217">
        <v>29</v>
      </c>
      <c r="D293" s="1218" t="s">
        <v>1498</v>
      </c>
      <c r="E293" s="1170" t="s">
        <v>23</v>
      </c>
      <c r="F293" s="1171" t="s">
        <v>1425</v>
      </c>
      <c r="G293" s="1219">
        <v>9.26</v>
      </c>
      <c r="H293" s="1219">
        <v>0.02</v>
      </c>
      <c r="I293" s="1219">
        <v>9.26</v>
      </c>
      <c r="J293" s="1171" t="s">
        <v>29</v>
      </c>
      <c r="K293" s="1170" t="s">
        <v>1499</v>
      </c>
      <c r="L293" s="1249" t="s">
        <v>1500</v>
      </c>
    </row>
    <row r="294" spans="1:12" s="283" customFormat="1" ht="78.75">
      <c r="A294" s="179"/>
      <c r="B294" s="447"/>
      <c r="C294" s="1217">
        <v>30</v>
      </c>
      <c r="D294" s="1169" t="s">
        <v>1501</v>
      </c>
      <c r="E294" s="1171" t="s">
        <v>15</v>
      </c>
      <c r="F294" s="1171" t="s">
        <v>1572</v>
      </c>
      <c r="G294" s="1172">
        <v>0.19</v>
      </c>
      <c r="H294" s="1172">
        <v>0.17</v>
      </c>
      <c r="I294" s="1172">
        <v>0.19</v>
      </c>
      <c r="J294" s="1171" t="s">
        <v>29</v>
      </c>
      <c r="K294" s="1171" t="s">
        <v>1502</v>
      </c>
      <c r="L294" s="1169" t="s">
        <v>1503</v>
      </c>
    </row>
    <row r="295" spans="1:12" s="283" customFormat="1" ht="78.75">
      <c r="A295" s="179"/>
      <c r="B295" s="447"/>
      <c r="C295" s="1217">
        <v>31</v>
      </c>
      <c r="D295" s="1218" t="s">
        <v>1504</v>
      </c>
      <c r="E295" s="1170" t="s">
        <v>31</v>
      </c>
      <c r="F295" s="1171" t="s">
        <v>1425</v>
      </c>
      <c r="G295" s="1172">
        <v>0.47</v>
      </c>
      <c r="H295" s="1172">
        <v>0.42</v>
      </c>
      <c r="I295" s="1219">
        <v>0.47</v>
      </c>
      <c r="J295" s="1171" t="s">
        <v>29</v>
      </c>
      <c r="K295" s="1170" t="s">
        <v>1468</v>
      </c>
      <c r="L295" s="1218" t="s">
        <v>1505</v>
      </c>
    </row>
    <row r="296" spans="1:12" s="283" customFormat="1" ht="110.25">
      <c r="A296" s="179"/>
      <c r="B296" s="447"/>
      <c r="C296" s="1217">
        <v>32</v>
      </c>
      <c r="D296" s="1218" t="s">
        <v>3966</v>
      </c>
      <c r="E296" s="1170" t="s">
        <v>24</v>
      </c>
      <c r="F296" s="1171" t="s">
        <v>1425</v>
      </c>
      <c r="G296" s="1172">
        <v>4.0629999999999997</v>
      </c>
      <c r="H296" s="1172"/>
      <c r="I296" s="1219">
        <v>0.68500000000000005</v>
      </c>
      <c r="J296" s="1171" t="s">
        <v>29</v>
      </c>
      <c r="K296" s="1170" t="s">
        <v>1432</v>
      </c>
      <c r="L296" s="1218" t="s">
        <v>3967</v>
      </c>
    </row>
    <row r="297" spans="1:12" s="288" customFormat="1" ht="15.75">
      <c r="A297" s="179"/>
      <c r="B297" s="447"/>
      <c r="C297" s="478" t="s">
        <v>431</v>
      </c>
      <c r="D297" s="1433" t="s">
        <v>743</v>
      </c>
      <c r="E297" s="1442"/>
      <c r="F297" s="1443"/>
      <c r="G297" s="450"/>
      <c r="H297" s="478"/>
      <c r="I297" s="478"/>
      <c r="J297" s="478"/>
      <c r="K297" s="478"/>
      <c r="L297" s="477"/>
    </row>
    <row r="298" spans="1:12" s="283" customFormat="1" ht="94.5">
      <c r="A298" s="452"/>
      <c r="B298" s="453"/>
      <c r="C298" s="1217">
        <v>33</v>
      </c>
      <c r="D298" s="1222" t="s">
        <v>1506</v>
      </c>
      <c r="E298" s="1250" t="s">
        <v>24</v>
      </c>
      <c r="F298" s="1171" t="s">
        <v>1425</v>
      </c>
      <c r="G298" s="1251">
        <v>0.5</v>
      </c>
      <c r="H298" s="1251">
        <v>0.5</v>
      </c>
      <c r="I298" s="1251">
        <v>0.5</v>
      </c>
      <c r="J298" s="1171" t="s">
        <v>29</v>
      </c>
      <c r="K298" s="1250" t="s">
        <v>1432</v>
      </c>
      <c r="L298" s="1222" t="s">
        <v>1507</v>
      </c>
    </row>
    <row r="299" spans="1:12" s="283" customFormat="1" ht="78.75">
      <c r="A299" s="452"/>
      <c r="B299" s="453"/>
      <c r="C299" s="1217">
        <v>34</v>
      </c>
      <c r="D299" s="1218" t="s">
        <v>1508</v>
      </c>
      <c r="E299" s="1170" t="s">
        <v>24</v>
      </c>
      <c r="F299" s="1171" t="s">
        <v>1425</v>
      </c>
      <c r="G299" s="1219">
        <v>1.56</v>
      </c>
      <c r="H299" s="1219">
        <v>1.5</v>
      </c>
      <c r="I299" s="1219">
        <f t="shared" ref="I299:I314" si="3">G299</f>
        <v>1.56</v>
      </c>
      <c r="J299" s="1171" t="s">
        <v>29</v>
      </c>
      <c r="K299" s="1170" t="s">
        <v>1509</v>
      </c>
      <c r="L299" s="1247" t="s">
        <v>1510</v>
      </c>
    </row>
    <row r="300" spans="1:12" s="283" customFormat="1" ht="78.75">
      <c r="A300" s="452"/>
      <c r="B300" s="453"/>
      <c r="C300" s="1217">
        <v>35</v>
      </c>
      <c r="D300" s="1218" t="s">
        <v>1511</v>
      </c>
      <c r="E300" s="1170" t="s">
        <v>23</v>
      </c>
      <c r="F300" s="1171" t="s">
        <v>1425</v>
      </c>
      <c r="G300" s="1219">
        <v>4.5999999999999996</v>
      </c>
      <c r="H300" s="1219">
        <v>0.9</v>
      </c>
      <c r="I300" s="1219">
        <f t="shared" si="3"/>
        <v>4.5999999999999996</v>
      </c>
      <c r="J300" s="1171" t="s">
        <v>29</v>
      </c>
      <c r="K300" s="1170" t="s">
        <v>1447</v>
      </c>
      <c r="L300" s="1247" t="s">
        <v>1512</v>
      </c>
    </row>
    <row r="301" spans="1:12" s="283" customFormat="1" ht="63">
      <c r="A301" s="452"/>
      <c r="B301" s="453"/>
      <c r="C301" s="1217">
        <v>36</v>
      </c>
      <c r="D301" s="1169" t="s">
        <v>1513</v>
      </c>
      <c r="E301" s="1171" t="s">
        <v>24</v>
      </c>
      <c r="F301" s="1171" t="s">
        <v>1425</v>
      </c>
      <c r="G301" s="444">
        <v>1.86</v>
      </c>
      <c r="H301" s="1172">
        <v>1.75</v>
      </c>
      <c r="I301" s="1219">
        <f t="shared" si="3"/>
        <v>1.86</v>
      </c>
      <c r="J301" s="1171" t="s">
        <v>29</v>
      </c>
      <c r="K301" s="1171" t="s">
        <v>1435</v>
      </c>
      <c r="L301" s="1222" t="s">
        <v>1514</v>
      </c>
    </row>
    <row r="302" spans="1:12" s="283" customFormat="1" ht="78.75">
      <c r="A302" s="452"/>
      <c r="B302" s="453"/>
      <c r="C302" s="1217">
        <v>37</v>
      </c>
      <c r="D302" s="1218" t="s">
        <v>1515</v>
      </c>
      <c r="E302" s="1170" t="s">
        <v>23</v>
      </c>
      <c r="F302" s="1171" t="s">
        <v>1425</v>
      </c>
      <c r="G302" s="1219">
        <v>3.68</v>
      </c>
      <c r="H302" s="1219">
        <v>2.17</v>
      </c>
      <c r="I302" s="1219">
        <f t="shared" si="3"/>
        <v>3.68</v>
      </c>
      <c r="J302" s="1171" t="s">
        <v>29</v>
      </c>
      <c r="K302" s="1170" t="s">
        <v>1516</v>
      </c>
      <c r="L302" s="1247" t="s">
        <v>1517</v>
      </c>
    </row>
    <row r="303" spans="1:12" s="283" customFormat="1" ht="126">
      <c r="A303" s="452"/>
      <c r="B303" s="453"/>
      <c r="C303" s="1217">
        <v>38</v>
      </c>
      <c r="D303" s="1218" t="s">
        <v>1518</v>
      </c>
      <c r="E303" s="1170" t="s">
        <v>24</v>
      </c>
      <c r="F303" s="1171" t="s">
        <v>1425</v>
      </c>
      <c r="G303" s="1219">
        <v>1.4555</v>
      </c>
      <c r="H303" s="1219">
        <v>1</v>
      </c>
      <c r="I303" s="1219">
        <f t="shared" si="3"/>
        <v>1.4555</v>
      </c>
      <c r="J303" s="1171" t="s">
        <v>29</v>
      </c>
      <c r="K303" s="1170" t="s">
        <v>1519</v>
      </c>
      <c r="L303" s="1247" t="s">
        <v>1520</v>
      </c>
    </row>
    <row r="304" spans="1:12" s="283" customFormat="1" ht="78.75">
      <c r="A304" s="452"/>
      <c r="B304" s="453"/>
      <c r="C304" s="1217">
        <v>39</v>
      </c>
      <c r="D304" s="1218" t="s">
        <v>1521</v>
      </c>
      <c r="E304" s="1170" t="s">
        <v>24</v>
      </c>
      <c r="F304" s="1171" t="s">
        <v>1425</v>
      </c>
      <c r="G304" s="1172">
        <v>0.74</v>
      </c>
      <c r="H304" s="1172">
        <v>0.74</v>
      </c>
      <c r="I304" s="1219">
        <f t="shared" si="3"/>
        <v>0.74</v>
      </c>
      <c r="J304" s="1171" t="s">
        <v>29</v>
      </c>
      <c r="K304" s="1170" t="s">
        <v>1428</v>
      </c>
      <c r="L304" s="1247" t="s">
        <v>1522</v>
      </c>
    </row>
    <row r="305" spans="1:12" s="283" customFormat="1" ht="63">
      <c r="A305" s="452"/>
      <c r="B305" s="453"/>
      <c r="C305" s="1217">
        <v>40</v>
      </c>
      <c r="D305" s="1218" t="s">
        <v>1523</v>
      </c>
      <c r="E305" s="1170" t="s">
        <v>24</v>
      </c>
      <c r="F305" s="1171" t="s">
        <v>1425</v>
      </c>
      <c r="G305" s="1219">
        <v>1.68</v>
      </c>
      <c r="H305" s="1219">
        <v>1.6</v>
      </c>
      <c r="I305" s="1219">
        <f t="shared" si="3"/>
        <v>1.68</v>
      </c>
      <c r="J305" s="1171" t="s">
        <v>29</v>
      </c>
      <c r="K305" s="1170" t="s">
        <v>1462</v>
      </c>
      <c r="L305" s="1247" t="s">
        <v>1524</v>
      </c>
    </row>
    <row r="306" spans="1:12" s="283" customFormat="1" ht="63">
      <c r="A306" s="452"/>
      <c r="B306" s="453"/>
      <c r="C306" s="1217">
        <v>41</v>
      </c>
      <c r="D306" s="1169" t="s">
        <v>1525</v>
      </c>
      <c r="E306" s="1171" t="s">
        <v>24</v>
      </c>
      <c r="F306" s="1171" t="s">
        <v>1425</v>
      </c>
      <c r="G306" s="1172">
        <v>1.77</v>
      </c>
      <c r="H306" s="1172">
        <v>1.7</v>
      </c>
      <c r="I306" s="1219">
        <f t="shared" si="3"/>
        <v>1.77</v>
      </c>
      <c r="J306" s="1171" t="s">
        <v>29</v>
      </c>
      <c r="K306" s="1171" t="s">
        <v>1502</v>
      </c>
      <c r="L306" s="1247" t="s">
        <v>1526</v>
      </c>
    </row>
    <row r="307" spans="1:12" s="283" customFormat="1" ht="78.75">
      <c r="A307" s="452"/>
      <c r="B307" s="453"/>
      <c r="C307" s="1217">
        <v>42</v>
      </c>
      <c r="D307" s="1218" t="s">
        <v>1527</v>
      </c>
      <c r="E307" s="1170" t="s">
        <v>24</v>
      </c>
      <c r="F307" s="1171" t="s">
        <v>1425</v>
      </c>
      <c r="G307" s="1219">
        <v>0.66</v>
      </c>
      <c r="H307" s="1219">
        <v>0.66</v>
      </c>
      <c r="I307" s="1219">
        <f t="shared" si="3"/>
        <v>0.66</v>
      </c>
      <c r="J307" s="1171" t="s">
        <v>29</v>
      </c>
      <c r="K307" s="1170" t="s">
        <v>1468</v>
      </c>
      <c r="L307" s="1247" t="s">
        <v>1528</v>
      </c>
    </row>
    <row r="308" spans="1:12" s="283" customFormat="1" ht="110.25">
      <c r="A308" s="452"/>
      <c r="B308" s="453"/>
      <c r="C308" s="1217">
        <v>43</v>
      </c>
      <c r="D308" s="1218" t="s">
        <v>1529</v>
      </c>
      <c r="E308" s="1170" t="s">
        <v>24</v>
      </c>
      <c r="F308" s="1171" t="s">
        <v>1425</v>
      </c>
      <c r="G308" s="1219">
        <v>2.1</v>
      </c>
      <c r="H308" s="1219">
        <v>1.8</v>
      </c>
      <c r="I308" s="1219">
        <f t="shared" si="3"/>
        <v>2.1</v>
      </c>
      <c r="J308" s="1171" t="s">
        <v>29</v>
      </c>
      <c r="K308" s="1170" t="s">
        <v>1468</v>
      </c>
      <c r="L308" s="1247" t="s">
        <v>1530</v>
      </c>
    </row>
    <row r="309" spans="1:12" s="283" customFormat="1" ht="141.75">
      <c r="A309" s="452"/>
      <c r="B309" s="453"/>
      <c r="C309" s="1217">
        <v>44</v>
      </c>
      <c r="D309" s="1218" t="s">
        <v>1531</v>
      </c>
      <c r="E309" s="1170" t="s">
        <v>24</v>
      </c>
      <c r="F309" s="1171" t="s">
        <v>1425</v>
      </c>
      <c r="G309" s="1219">
        <v>1.85</v>
      </c>
      <c r="H309" s="1219"/>
      <c r="I309" s="1219">
        <f t="shared" si="3"/>
        <v>1.85</v>
      </c>
      <c r="J309" s="1171" t="s">
        <v>29</v>
      </c>
      <c r="K309" s="1170" t="s">
        <v>1468</v>
      </c>
      <c r="L309" s="1247" t="s">
        <v>1532</v>
      </c>
    </row>
    <row r="310" spans="1:12" s="283" customFormat="1" ht="78.75">
      <c r="A310" s="452"/>
      <c r="B310" s="453"/>
      <c r="C310" s="1217">
        <v>45</v>
      </c>
      <c r="D310" s="1218" t="s">
        <v>1533</v>
      </c>
      <c r="E310" s="1170" t="s">
        <v>1534</v>
      </c>
      <c r="F310" s="1171" t="s">
        <v>1425</v>
      </c>
      <c r="G310" s="1219">
        <v>1.97</v>
      </c>
      <c r="H310" s="1219">
        <v>1</v>
      </c>
      <c r="I310" s="1219">
        <f t="shared" si="3"/>
        <v>1.97</v>
      </c>
      <c r="J310" s="1171" t="s">
        <v>29</v>
      </c>
      <c r="K310" s="1170" t="s">
        <v>1481</v>
      </c>
      <c r="L310" s="1247" t="s">
        <v>1535</v>
      </c>
    </row>
    <row r="311" spans="1:12" s="283" customFormat="1" ht="63">
      <c r="A311" s="452"/>
      <c r="B311" s="453"/>
      <c r="C311" s="1217">
        <v>46</v>
      </c>
      <c r="D311" s="1218" t="s">
        <v>1536</v>
      </c>
      <c r="E311" s="1170" t="s">
        <v>23</v>
      </c>
      <c r="F311" s="1171" t="s">
        <v>1425</v>
      </c>
      <c r="G311" s="1219">
        <v>3.12</v>
      </c>
      <c r="H311" s="1219">
        <v>1.56</v>
      </c>
      <c r="I311" s="1219">
        <f t="shared" si="3"/>
        <v>3.12</v>
      </c>
      <c r="J311" s="1171" t="s">
        <v>29</v>
      </c>
      <c r="K311" s="1170" t="s">
        <v>1537</v>
      </c>
      <c r="L311" s="1247" t="s">
        <v>1538</v>
      </c>
    </row>
    <row r="312" spans="1:12" s="283" customFormat="1" ht="110.25">
      <c r="A312" s="452"/>
      <c r="B312" s="453"/>
      <c r="C312" s="1217">
        <v>47</v>
      </c>
      <c r="D312" s="1218" t="s">
        <v>1539</v>
      </c>
      <c r="E312" s="1170" t="s">
        <v>24</v>
      </c>
      <c r="F312" s="1171" t="s">
        <v>1425</v>
      </c>
      <c r="G312" s="1219">
        <v>1.7</v>
      </c>
      <c r="H312" s="1219">
        <v>0.96</v>
      </c>
      <c r="I312" s="1219">
        <f t="shared" si="3"/>
        <v>1.7</v>
      </c>
      <c r="J312" s="1171" t="s">
        <v>29</v>
      </c>
      <c r="K312" s="1170" t="s">
        <v>1540</v>
      </c>
      <c r="L312" s="1247" t="s">
        <v>1541</v>
      </c>
    </row>
    <row r="313" spans="1:12" s="283" customFormat="1" ht="63">
      <c r="A313" s="452"/>
      <c r="B313" s="453"/>
      <c r="C313" s="1217">
        <v>48</v>
      </c>
      <c r="D313" s="1218" t="s">
        <v>1542</v>
      </c>
      <c r="E313" s="1170" t="s">
        <v>23</v>
      </c>
      <c r="F313" s="1171" t="s">
        <v>1425</v>
      </c>
      <c r="G313" s="1219">
        <v>0.624</v>
      </c>
      <c r="H313" s="1219"/>
      <c r="I313" s="1219">
        <f t="shared" si="3"/>
        <v>0.624</v>
      </c>
      <c r="J313" s="1171" t="s">
        <v>29</v>
      </c>
      <c r="K313" s="1170" t="s">
        <v>1543</v>
      </c>
      <c r="L313" s="1247" t="s">
        <v>1544</v>
      </c>
    </row>
    <row r="314" spans="1:12" s="283" customFormat="1" ht="78.75">
      <c r="A314" s="452"/>
      <c r="B314" s="453"/>
      <c r="C314" s="1217">
        <v>49</v>
      </c>
      <c r="D314" s="1218" t="s">
        <v>1545</v>
      </c>
      <c r="E314" s="1170" t="s">
        <v>24</v>
      </c>
      <c r="F314" s="1171" t="s">
        <v>1425</v>
      </c>
      <c r="G314" s="1219">
        <v>1.1399999999999999</v>
      </c>
      <c r="H314" s="1219">
        <v>0.99</v>
      </c>
      <c r="I314" s="1219">
        <f t="shared" si="3"/>
        <v>1.1399999999999999</v>
      </c>
      <c r="J314" s="1171" t="s">
        <v>29</v>
      </c>
      <c r="K314" s="1170" t="s">
        <v>1546</v>
      </c>
      <c r="L314" s="1247" t="s">
        <v>1547</v>
      </c>
    </row>
    <row r="315" spans="1:12" s="283" customFormat="1" ht="94.5">
      <c r="A315" s="452"/>
      <c r="B315" s="453"/>
      <c r="C315" s="1217">
        <v>50</v>
      </c>
      <c r="D315" s="1169" t="s">
        <v>1548</v>
      </c>
      <c r="E315" s="1171" t="s">
        <v>15</v>
      </c>
      <c r="F315" s="1171" t="s">
        <v>1573</v>
      </c>
      <c r="G315" s="1172">
        <v>4.9000000000000004</v>
      </c>
      <c r="H315" s="1172">
        <v>3.85</v>
      </c>
      <c r="I315" s="1172">
        <v>1.1499999999999999</v>
      </c>
      <c r="J315" s="1171" t="s">
        <v>29</v>
      </c>
      <c r="K315" s="1171" t="s">
        <v>1473</v>
      </c>
      <c r="L315" s="1169" t="s">
        <v>1549</v>
      </c>
    </row>
    <row r="316" spans="1:12" s="283" customFormat="1" ht="283.5">
      <c r="A316" s="452"/>
      <c r="B316" s="453"/>
      <c r="C316" s="1217">
        <v>51</v>
      </c>
      <c r="D316" s="1218" t="s">
        <v>1550</v>
      </c>
      <c r="E316" s="1170" t="s">
        <v>22</v>
      </c>
      <c r="F316" s="1170" t="s">
        <v>1574</v>
      </c>
      <c r="G316" s="1219">
        <v>8.01</v>
      </c>
      <c r="H316" s="1219">
        <v>0.79</v>
      </c>
      <c r="I316" s="1219">
        <v>5</v>
      </c>
      <c r="J316" s="1171" t="s">
        <v>29</v>
      </c>
      <c r="K316" s="1170" t="s">
        <v>1551</v>
      </c>
      <c r="L316" s="1218" t="s">
        <v>1552</v>
      </c>
    </row>
    <row r="317" spans="1:12" s="283" customFormat="1" ht="378">
      <c r="A317" s="452"/>
      <c r="B317" s="453"/>
      <c r="C317" s="1217">
        <v>52</v>
      </c>
      <c r="D317" s="1218" t="s">
        <v>1553</v>
      </c>
      <c r="E317" s="1170" t="s">
        <v>22</v>
      </c>
      <c r="F317" s="1170" t="s">
        <v>1575</v>
      </c>
      <c r="G317" s="1219">
        <v>5.48</v>
      </c>
      <c r="H317" s="1219">
        <v>0.6</v>
      </c>
      <c r="I317" s="1219">
        <v>3.5</v>
      </c>
      <c r="J317" s="1171" t="s">
        <v>29</v>
      </c>
      <c r="K317" s="1170" t="s">
        <v>1554</v>
      </c>
      <c r="L317" s="1218" t="s">
        <v>1555</v>
      </c>
    </row>
    <row r="318" spans="1:12" s="283" customFormat="1" ht="393.75">
      <c r="A318" s="452"/>
      <c r="B318" s="453"/>
      <c r="C318" s="1217">
        <v>53</v>
      </c>
      <c r="D318" s="1218" t="s">
        <v>1556</v>
      </c>
      <c r="E318" s="1170" t="s">
        <v>15</v>
      </c>
      <c r="F318" s="1170" t="s">
        <v>1576</v>
      </c>
      <c r="G318" s="1219">
        <v>11</v>
      </c>
      <c r="H318" s="1219"/>
      <c r="I318" s="1219">
        <v>6.5</v>
      </c>
      <c r="J318" s="1171" t="s">
        <v>29</v>
      </c>
      <c r="K318" s="1170" t="s">
        <v>1557</v>
      </c>
      <c r="L318" s="1218" t="s">
        <v>1558</v>
      </c>
    </row>
    <row r="319" spans="1:12" s="283" customFormat="1" ht="110.25">
      <c r="A319" s="452"/>
      <c r="B319" s="453"/>
      <c r="C319" s="1217">
        <v>54</v>
      </c>
      <c r="D319" s="1218" t="s">
        <v>1559</v>
      </c>
      <c r="E319" s="1170" t="s">
        <v>1534</v>
      </c>
      <c r="F319" s="1171" t="s">
        <v>1425</v>
      </c>
      <c r="G319" s="1172">
        <v>33.822000000000003</v>
      </c>
      <c r="H319" s="1219"/>
      <c r="I319" s="1219">
        <v>33.479999999999997</v>
      </c>
      <c r="J319" s="1171" t="s">
        <v>29</v>
      </c>
      <c r="K319" s="1170" t="s">
        <v>1468</v>
      </c>
      <c r="L319" s="1252" t="s">
        <v>1560</v>
      </c>
    </row>
    <row r="320" spans="1:12" s="283" customFormat="1" ht="94.5">
      <c r="A320" s="452"/>
      <c r="B320" s="453"/>
      <c r="C320" s="1217">
        <v>55</v>
      </c>
      <c r="D320" s="1169" t="s">
        <v>1561</v>
      </c>
      <c r="E320" s="1171" t="s">
        <v>15</v>
      </c>
      <c r="F320" s="1171" t="s">
        <v>235</v>
      </c>
      <c r="G320" s="1172">
        <v>0.98</v>
      </c>
      <c r="H320" s="1172"/>
      <c r="I320" s="1172">
        <v>0.98</v>
      </c>
      <c r="J320" s="1171" t="s">
        <v>29</v>
      </c>
      <c r="K320" s="1171" t="s">
        <v>1562</v>
      </c>
      <c r="L320" s="1169" t="s">
        <v>1563</v>
      </c>
    </row>
    <row r="321" spans="1:189" s="288" customFormat="1" ht="15.75">
      <c r="A321" s="179"/>
      <c r="B321" s="447"/>
      <c r="C321" s="478" t="s">
        <v>432</v>
      </c>
      <c r="D321" s="1433" t="s">
        <v>750</v>
      </c>
      <c r="E321" s="1434"/>
      <c r="F321" s="1435"/>
      <c r="G321" s="450"/>
      <c r="H321" s="478"/>
      <c r="I321" s="478"/>
      <c r="J321" s="478"/>
      <c r="K321" s="478"/>
      <c r="L321" s="477"/>
    </row>
    <row r="322" spans="1:189" s="283" customFormat="1" ht="63">
      <c r="A322" s="452"/>
      <c r="B322" s="453"/>
      <c r="C322" s="1217">
        <v>56</v>
      </c>
      <c r="D322" s="1222" t="s">
        <v>1652</v>
      </c>
      <c r="E322" s="1250" t="s">
        <v>24</v>
      </c>
      <c r="F322" s="1171" t="s">
        <v>1425</v>
      </c>
      <c r="G322" s="1172">
        <v>1.224</v>
      </c>
      <c r="H322" s="1172">
        <v>1.22</v>
      </c>
      <c r="I322" s="1172">
        <f>G322</f>
        <v>1.224</v>
      </c>
      <c r="J322" s="1171" t="s">
        <v>29</v>
      </c>
      <c r="K322" s="1250" t="s">
        <v>1490</v>
      </c>
      <c r="L322" s="1222" t="s">
        <v>1653</v>
      </c>
    </row>
    <row r="323" spans="1:189" s="283" customFormat="1" ht="63">
      <c r="A323" s="452"/>
      <c r="B323" s="453"/>
      <c r="C323" s="1217">
        <v>57</v>
      </c>
      <c r="D323" s="1169" t="s">
        <v>1654</v>
      </c>
      <c r="E323" s="1171" t="s">
        <v>15</v>
      </c>
      <c r="F323" s="1171" t="s">
        <v>1434</v>
      </c>
      <c r="G323" s="1172">
        <v>0.49</v>
      </c>
      <c r="H323" s="1172">
        <v>0.32140000000000002</v>
      </c>
      <c r="I323" s="1172">
        <v>0.20999999999999996</v>
      </c>
      <c r="J323" s="1171" t="s">
        <v>29</v>
      </c>
      <c r="K323" s="1171" t="s">
        <v>1496</v>
      </c>
      <c r="L323" s="1169" t="s">
        <v>1655</v>
      </c>
    </row>
    <row r="324" spans="1:189" s="283" customFormat="1" ht="63">
      <c r="A324" s="452"/>
      <c r="B324" s="453"/>
      <c r="C324" s="1217">
        <v>58</v>
      </c>
      <c r="D324" s="1169" t="s">
        <v>1656</v>
      </c>
      <c r="E324" s="1171" t="s">
        <v>15</v>
      </c>
      <c r="F324" s="1171" t="s">
        <v>1434</v>
      </c>
      <c r="G324" s="1172">
        <v>0.49</v>
      </c>
      <c r="H324" s="1172">
        <v>0.4</v>
      </c>
      <c r="I324" s="1172">
        <v>0.2</v>
      </c>
      <c r="J324" s="1171" t="s">
        <v>29</v>
      </c>
      <c r="K324" s="1171" t="s">
        <v>1496</v>
      </c>
      <c r="L324" s="1169" t="s">
        <v>1657</v>
      </c>
    </row>
    <row r="325" spans="1:189" s="288" customFormat="1" ht="15.75">
      <c r="A325" s="179"/>
      <c r="B325" s="447"/>
      <c r="C325" s="478" t="s">
        <v>657</v>
      </c>
      <c r="D325" s="1433" t="s">
        <v>745</v>
      </c>
      <c r="E325" s="1434"/>
      <c r="F325" s="1435"/>
      <c r="G325" s="450"/>
      <c r="H325" s="478"/>
      <c r="I325" s="478"/>
      <c r="J325" s="478"/>
      <c r="K325" s="478"/>
      <c r="L325" s="477"/>
    </row>
    <row r="326" spans="1:189" s="283" customFormat="1" ht="78.75">
      <c r="A326" s="481"/>
      <c r="B326" s="481"/>
      <c r="C326" s="1217">
        <v>59</v>
      </c>
      <c r="D326" s="1169" t="s">
        <v>1658</v>
      </c>
      <c r="E326" s="1171" t="s">
        <v>24</v>
      </c>
      <c r="F326" s="1171" t="s">
        <v>1425</v>
      </c>
      <c r="G326" s="1172">
        <v>1.22</v>
      </c>
      <c r="H326" s="1172">
        <v>1.2</v>
      </c>
      <c r="I326" s="1172">
        <f>G326</f>
        <v>1.22</v>
      </c>
      <c r="J326" s="1171" t="s">
        <v>29</v>
      </c>
      <c r="K326" s="1171" t="s">
        <v>1435</v>
      </c>
      <c r="L326" s="1222" t="s">
        <v>1659</v>
      </c>
    </row>
    <row r="327" spans="1:189" s="288" customFormat="1" ht="31.5">
      <c r="A327" s="179"/>
      <c r="B327" s="447"/>
      <c r="C327" s="448" t="s">
        <v>234</v>
      </c>
      <c r="D327" s="1082" t="s">
        <v>1048</v>
      </c>
      <c r="E327" s="280"/>
      <c r="F327" s="280"/>
      <c r="G327" s="450"/>
      <c r="H327" s="467"/>
      <c r="I327" s="179"/>
      <c r="J327" s="179"/>
      <c r="K327" s="179"/>
      <c r="L327" s="280"/>
    </row>
    <row r="328" spans="1:189" s="304" customFormat="1" ht="78.75">
      <c r="A328" s="482"/>
      <c r="B328" s="393"/>
      <c r="C328" s="1217">
        <v>60</v>
      </c>
      <c r="D328" s="1169" t="s">
        <v>1677</v>
      </c>
      <c r="E328" s="1171" t="s">
        <v>24</v>
      </c>
      <c r="F328" s="1171" t="s">
        <v>1425</v>
      </c>
      <c r="G328" s="1172">
        <v>1.42</v>
      </c>
      <c r="H328" s="1172">
        <v>1.42</v>
      </c>
      <c r="I328" s="1172">
        <f>G328</f>
        <v>1.42</v>
      </c>
      <c r="J328" s="1171" t="s">
        <v>29</v>
      </c>
      <c r="K328" s="1171" t="s">
        <v>1678</v>
      </c>
      <c r="L328" s="1222" t="s">
        <v>1679</v>
      </c>
      <c r="M328" s="303"/>
      <c r="N328" s="303"/>
      <c r="O328" s="303"/>
      <c r="P328" s="303"/>
      <c r="Q328" s="303"/>
      <c r="R328" s="303"/>
      <c r="S328" s="303"/>
      <c r="T328" s="303"/>
      <c r="U328" s="303"/>
      <c r="V328" s="303"/>
      <c r="W328" s="303"/>
      <c r="X328" s="303"/>
      <c r="Y328" s="303"/>
      <c r="Z328" s="303"/>
      <c r="AA328" s="303"/>
      <c r="AB328" s="303"/>
      <c r="AC328" s="303"/>
      <c r="AD328" s="303"/>
      <c r="AE328" s="303"/>
      <c r="AF328" s="303"/>
      <c r="AG328" s="303"/>
      <c r="AH328" s="303"/>
      <c r="AI328" s="303"/>
      <c r="AJ328" s="303"/>
      <c r="AK328" s="303"/>
      <c r="AL328" s="303"/>
      <c r="AM328" s="303"/>
      <c r="AN328" s="303"/>
      <c r="AO328" s="303"/>
      <c r="AP328" s="303"/>
      <c r="AQ328" s="303"/>
      <c r="AR328" s="303"/>
      <c r="AS328" s="303"/>
      <c r="AT328" s="303"/>
      <c r="AU328" s="303"/>
      <c r="AV328" s="303"/>
      <c r="AW328" s="303"/>
      <c r="AX328" s="303"/>
      <c r="AY328" s="303"/>
      <c r="AZ328" s="303"/>
      <c r="BA328" s="303"/>
      <c r="BB328" s="303"/>
      <c r="BC328" s="303"/>
      <c r="BD328" s="303"/>
      <c r="BE328" s="303"/>
      <c r="BF328" s="303"/>
      <c r="BG328" s="303"/>
      <c r="BH328" s="303"/>
      <c r="BI328" s="303"/>
      <c r="BJ328" s="303"/>
      <c r="BK328" s="303"/>
      <c r="BL328" s="303"/>
      <c r="BM328" s="303"/>
      <c r="BN328" s="303"/>
      <c r="BO328" s="303"/>
      <c r="BP328" s="303"/>
      <c r="BQ328" s="303"/>
      <c r="BR328" s="303"/>
      <c r="BS328" s="303"/>
      <c r="BT328" s="303"/>
      <c r="BU328" s="303"/>
      <c r="BV328" s="303"/>
      <c r="BW328" s="303"/>
      <c r="BX328" s="303"/>
      <c r="BY328" s="303"/>
      <c r="BZ328" s="303"/>
      <c r="CA328" s="303"/>
      <c r="CB328" s="303"/>
      <c r="CC328" s="303"/>
      <c r="CD328" s="303"/>
      <c r="CE328" s="303"/>
      <c r="CF328" s="303"/>
      <c r="CG328" s="303"/>
      <c r="CH328" s="303"/>
      <c r="CI328" s="303"/>
      <c r="CJ328" s="303"/>
      <c r="CK328" s="303"/>
      <c r="CL328" s="303"/>
      <c r="CM328" s="303"/>
      <c r="CN328" s="303"/>
      <c r="CO328" s="303"/>
      <c r="CP328" s="303"/>
      <c r="CQ328" s="303"/>
      <c r="CR328" s="303"/>
      <c r="CS328" s="303"/>
      <c r="CT328" s="303"/>
      <c r="CU328" s="303"/>
      <c r="CV328" s="303"/>
      <c r="CW328" s="303"/>
      <c r="CX328" s="303"/>
      <c r="CY328" s="303"/>
      <c r="CZ328" s="303"/>
      <c r="DA328" s="303"/>
      <c r="DB328" s="303"/>
      <c r="DC328" s="303"/>
      <c r="DD328" s="303"/>
      <c r="DE328" s="303"/>
      <c r="DF328" s="303"/>
      <c r="DG328" s="303"/>
      <c r="DH328" s="303"/>
      <c r="DI328" s="303"/>
      <c r="DJ328" s="303"/>
      <c r="DK328" s="303"/>
      <c r="DL328" s="303"/>
      <c r="DM328" s="303"/>
      <c r="DN328" s="303"/>
      <c r="DO328" s="303"/>
      <c r="DP328" s="303"/>
      <c r="DQ328" s="303"/>
      <c r="DR328" s="303"/>
      <c r="DS328" s="303"/>
      <c r="DT328" s="303"/>
      <c r="DU328" s="303"/>
      <c r="DV328" s="303"/>
      <c r="DW328" s="303"/>
      <c r="DX328" s="303"/>
      <c r="DY328" s="303"/>
      <c r="DZ328" s="303"/>
      <c r="EA328" s="303"/>
      <c r="EB328" s="303"/>
      <c r="EC328" s="303"/>
      <c r="ED328" s="303"/>
      <c r="EE328" s="303"/>
      <c r="EF328" s="303"/>
      <c r="EG328" s="303"/>
      <c r="EH328" s="303"/>
      <c r="EI328" s="303"/>
      <c r="EJ328" s="303"/>
      <c r="EK328" s="303"/>
      <c r="EL328" s="303"/>
      <c r="EM328" s="303"/>
      <c r="EN328" s="303"/>
      <c r="EO328" s="303"/>
      <c r="EP328" s="303"/>
      <c r="EQ328" s="303"/>
      <c r="ER328" s="303"/>
      <c r="ES328" s="303"/>
      <c r="ET328" s="303"/>
      <c r="EU328" s="303"/>
      <c r="EV328" s="303"/>
      <c r="EW328" s="303"/>
      <c r="EX328" s="303"/>
      <c r="EY328" s="303"/>
      <c r="EZ328" s="303"/>
      <c r="FA328" s="303"/>
      <c r="FB328" s="303"/>
      <c r="FC328" s="303"/>
      <c r="FD328" s="303"/>
      <c r="FE328" s="303"/>
      <c r="FF328" s="303"/>
      <c r="FG328" s="303"/>
      <c r="FH328" s="303"/>
      <c r="FI328" s="303"/>
      <c r="FJ328" s="303"/>
      <c r="FK328" s="303"/>
      <c r="FL328" s="303"/>
      <c r="FM328" s="303"/>
      <c r="FN328" s="303"/>
      <c r="FO328" s="303"/>
      <c r="FP328" s="303"/>
      <c r="FQ328" s="303"/>
      <c r="FR328" s="303"/>
      <c r="FS328" s="303"/>
      <c r="FT328" s="303"/>
      <c r="FU328" s="303"/>
      <c r="FV328" s="303"/>
      <c r="FW328" s="303"/>
      <c r="FX328" s="303"/>
      <c r="FY328" s="303"/>
      <c r="FZ328" s="303"/>
      <c r="GA328" s="303"/>
      <c r="GB328" s="303"/>
      <c r="GC328" s="303"/>
      <c r="GD328" s="303"/>
      <c r="GE328" s="303"/>
      <c r="GF328" s="303"/>
      <c r="GG328" s="303"/>
    </row>
    <row r="329" spans="1:189" s="304" customFormat="1" ht="63">
      <c r="A329" s="482"/>
      <c r="B329" s="393"/>
      <c r="C329" s="363">
        <v>61</v>
      </c>
      <c r="D329" s="1169" t="s">
        <v>1719</v>
      </c>
      <c r="E329" s="1171" t="s">
        <v>15</v>
      </c>
      <c r="F329" s="1171" t="s">
        <v>1720</v>
      </c>
      <c r="G329" s="1172">
        <v>0.2268</v>
      </c>
      <c r="H329" s="1172">
        <v>0.18</v>
      </c>
      <c r="I329" s="1172">
        <v>0.2268</v>
      </c>
      <c r="J329" s="1171" t="s">
        <v>29</v>
      </c>
      <c r="K329" s="1171" t="s">
        <v>1626</v>
      </c>
      <c r="L329" s="1169" t="s">
        <v>1721</v>
      </c>
      <c r="M329" s="303"/>
      <c r="N329" s="303"/>
      <c r="O329" s="303"/>
      <c r="P329" s="303"/>
      <c r="Q329" s="303"/>
      <c r="R329" s="303"/>
      <c r="S329" s="303"/>
      <c r="T329" s="303"/>
      <c r="U329" s="303"/>
      <c r="V329" s="303"/>
      <c r="W329" s="303"/>
      <c r="X329" s="303"/>
      <c r="Y329" s="303"/>
      <c r="Z329" s="303"/>
      <c r="AA329" s="303"/>
      <c r="AB329" s="303"/>
      <c r="AC329" s="303"/>
      <c r="AD329" s="303"/>
      <c r="AE329" s="303"/>
      <c r="AF329" s="303"/>
      <c r="AG329" s="303"/>
      <c r="AH329" s="303"/>
      <c r="AI329" s="303"/>
      <c r="AJ329" s="303"/>
      <c r="AK329" s="303"/>
      <c r="AL329" s="303"/>
      <c r="AM329" s="303"/>
      <c r="AN329" s="303"/>
      <c r="AO329" s="303"/>
      <c r="AP329" s="303"/>
      <c r="AQ329" s="303"/>
      <c r="AR329" s="303"/>
      <c r="AS329" s="303"/>
      <c r="AT329" s="303"/>
      <c r="AU329" s="303"/>
      <c r="AV329" s="303"/>
      <c r="AW329" s="303"/>
      <c r="AX329" s="303"/>
      <c r="AY329" s="303"/>
      <c r="AZ329" s="303"/>
      <c r="BA329" s="303"/>
      <c r="BB329" s="303"/>
      <c r="BC329" s="303"/>
      <c r="BD329" s="303"/>
      <c r="BE329" s="303"/>
      <c r="BF329" s="303"/>
      <c r="BG329" s="303"/>
      <c r="BH329" s="303"/>
      <c r="BI329" s="303"/>
      <c r="BJ329" s="303"/>
      <c r="BK329" s="303"/>
      <c r="BL329" s="303"/>
      <c r="BM329" s="303"/>
      <c r="BN329" s="303"/>
      <c r="BO329" s="303"/>
      <c r="BP329" s="303"/>
      <c r="BQ329" s="303"/>
      <c r="BR329" s="303"/>
      <c r="BS329" s="303"/>
      <c r="BT329" s="303"/>
      <c r="BU329" s="303"/>
      <c r="BV329" s="303"/>
      <c r="BW329" s="303"/>
      <c r="BX329" s="303"/>
      <c r="BY329" s="303"/>
      <c r="BZ329" s="303"/>
      <c r="CA329" s="303"/>
      <c r="CB329" s="303"/>
      <c r="CC329" s="303"/>
      <c r="CD329" s="303"/>
      <c r="CE329" s="303"/>
      <c r="CF329" s="303"/>
      <c r="CG329" s="303"/>
      <c r="CH329" s="303"/>
      <c r="CI329" s="303"/>
      <c r="CJ329" s="303"/>
      <c r="CK329" s="303"/>
      <c r="CL329" s="303"/>
      <c r="CM329" s="303"/>
      <c r="CN329" s="303"/>
      <c r="CO329" s="303"/>
      <c r="CP329" s="303"/>
      <c r="CQ329" s="303"/>
      <c r="CR329" s="303"/>
      <c r="CS329" s="303"/>
      <c r="CT329" s="303"/>
      <c r="CU329" s="303"/>
      <c r="CV329" s="303"/>
      <c r="CW329" s="303"/>
      <c r="CX329" s="303"/>
      <c r="CY329" s="303"/>
      <c r="CZ329" s="303"/>
      <c r="DA329" s="303"/>
      <c r="DB329" s="303"/>
      <c r="DC329" s="303"/>
      <c r="DD329" s="303"/>
      <c r="DE329" s="303"/>
      <c r="DF329" s="303"/>
      <c r="DG329" s="303"/>
      <c r="DH329" s="303"/>
      <c r="DI329" s="303"/>
      <c r="DJ329" s="303"/>
      <c r="DK329" s="303"/>
      <c r="DL329" s="303"/>
      <c r="DM329" s="303"/>
      <c r="DN329" s="303"/>
      <c r="DO329" s="303"/>
      <c r="DP329" s="303"/>
      <c r="DQ329" s="303"/>
      <c r="DR329" s="303"/>
      <c r="DS329" s="303"/>
      <c r="DT329" s="303"/>
      <c r="DU329" s="303"/>
      <c r="DV329" s="303"/>
      <c r="DW329" s="303"/>
      <c r="DX329" s="303"/>
      <c r="DY329" s="303"/>
      <c r="DZ329" s="303"/>
      <c r="EA329" s="303"/>
      <c r="EB329" s="303"/>
      <c r="EC329" s="303"/>
      <c r="ED329" s="303"/>
      <c r="EE329" s="303"/>
      <c r="EF329" s="303"/>
      <c r="EG329" s="303"/>
      <c r="EH329" s="303"/>
      <c r="EI329" s="303"/>
      <c r="EJ329" s="303"/>
      <c r="EK329" s="303"/>
      <c r="EL329" s="303"/>
      <c r="EM329" s="303"/>
      <c r="EN329" s="303"/>
      <c r="EO329" s="303"/>
      <c r="EP329" s="303"/>
      <c r="EQ329" s="303"/>
      <c r="ER329" s="303"/>
      <c r="ES329" s="303"/>
      <c r="ET329" s="303"/>
      <c r="EU329" s="303"/>
      <c r="EV329" s="303"/>
      <c r="EW329" s="303"/>
      <c r="EX329" s="303"/>
      <c r="EY329" s="303"/>
      <c r="EZ329" s="303"/>
      <c r="FA329" s="303"/>
      <c r="FB329" s="303"/>
      <c r="FC329" s="303"/>
      <c r="FD329" s="303"/>
      <c r="FE329" s="303"/>
      <c r="FF329" s="303"/>
      <c r="FG329" s="303"/>
      <c r="FH329" s="303"/>
      <c r="FI329" s="303"/>
      <c r="FJ329" s="303"/>
      <c r="FK329" s="303"/>
      <c r="FL329" s="303"/>
      <c r="FM329" s="303"/>
      <c r="FN329" s="303"/>
      <c r="FO329" s="303"/>
      <c r="FP329" s="303"/>
      <c r="FQ329" s="303"/>
      <c r="FR329" s="303"/>
      <c r="FS329" s="303"/>
      <c r="FT329" s="303"/>
      <c r="FU329" s="303"/>
      <c r="FV329" s="303"/>
      <c r="FW329" s="303"/>
      <c r="FX329" s="303"/>
      <c r="FY329" s="303"/>
      <c r="FZ329" s="303"/>
      <c r="GA329" s="303"/>
      <c r="GB329" s="303"/>
      <c r="GC329" s="303"/>
      <c r="GD329" s="303"/>
      <c r="GE329" s="303"/>
      <c r="GF329" s="303"/>
      <c r="GG329" s="303"/>
    </row>
    <row r="330" spans="1:189" s="288" customFormat="1" ht="15.75">
      <c r="A330" s="179"/>
      <c r="B330" s="447"/>
      <c r="C330" s="1444" t="s">
        <v>177</v>
      </c>
      <c r="D330" s="1448"/>
      <c r="E330" s="280"/>
      <c r="F330" s="280"/>
      <c r="G330" s="450"/>
      <c r="H330" s="467"/>
      <c r="I330" s="179"/>
      <c r="J330" s="179"/>
      <c r="K330" s="179"/>
      <c r="L330" s="280"/>
    </row>
    <row r="331" spans="1:189" s="288" customFormat="1" ht="15.75">
      <c r="A331" s="179"/>
      <c r="B331" s="447"/>
      <c r="C331" s="448" t="s">
        <v>233</v>
      </c>
      <c r="D331" s="1444" t="s">
        <v>749</v>
      </c>
      <c r="E331" s="1445"/>
      <c r="F331" s="1446"/>
      <c r="G331" s="450"/>
      <c r="H331" s="467"/>
      <c r="I331" s="179"/>
      <c r="J331" s="179"/>
      <c r="K331" s="179"/>
      <c r="L331" s="280"/>
    </row>
    <row r="332" spans="1:189" s="226" customFormat="1" ht="15.75">
      <c r="A332" s="232"/>
      <c r="B332" s="483"/>
      <c r="C332" s="448" t="s">
        <v>450</v>
      </c>
      <c r="D332" s="1433" t="s">
        <v>747</v>
      </c>
      <c r="E332" s="1434"/>
      <c r="F332" s="1435"/>
      <c r="G332" s="450"/>
      <c r="H332" s="448"/>
      <c r="I332" s="448"/>
      <c r="J332" s="448"/>
      <c r="K332" s="448"/>
      <c r="L332" s="1082"/>
    </row>
    <row r="333" spans="1:189" s="103" customFormat="1" ht="63">
      <c r="A333" s="179"/>
      <c r="B333" s="447"/>
      <c r="C333" s="945">
        <v>1</v>
      </c>
      <c r="D333" s="946" t="s">
        <v>1749</v>
      </c>
      <c r="E333" s="641" t="s">
        <v>23</v>
      </c>
      <c r="F333" s="641" t="s">
        <v>1750</v>
      </c>
      <c r="G333" s="642">
        <v>0.48426999999999998</v>
      </c>
      <c r="H333" s="947"/>
      <c r="I333" s="947">
        <v>0.48430000000000001</v>
      </c>
      <c r="J333" s="642" t="s">
        <v>76</v>
      </c>
      <c r="K333" s="641" t="s">
        <v>1751</v>
      </c>
      <c r="L333" s="641" t="s">
        <v>1752</v>
      </c>
    </row>
    <row r="334" spans="1:189" s="103" customFormat="1" ht="110.25">
      <c r="A334" s="179"/>
      <c r="B334" s="447"/>
      <c r="C334" s="90">
        <v>2</v>
      </c>
      <c r="D334" s="946" t="s">
        <v>1753</v>
      </c>
      <c r="E334" s="90" t="s">
        <v>23</v>
      </c>
      <c r="F334" s="90" t="s">
        <v>1754</v>
      </c>
      <c r="G334" s="642">
        <v>3.9</v>
      </c>
      <c r="H334" s="947"/>
      <c r="I334" s="946">
        <v>3.9</v>
      </c>
      <c r="J334" s="642" t="s">
        <v>76</v>
      </c>
      <c r="K334" s="641" t="s">
        <v>1755</v>
      </c>
      <c r="L334" s="641" t="s">
        <v>1756</v>
      </c>
    </row>
    <row r="335" spans="1:189" s="103" customFormat="1" ht="94.5">
      <c r="A335" s="179"/>
      <c r="B335" s="447"/>
      <c r="C335" s="945">
        <v>3</v>
      </c>
      <c r="D335" s="946" t="s">
        <v>1757</v>
      </c>
      <c r="E335" s="90" t="s">
        <v>23</v>
      </c>
      <c r="F335" s="641" t="s">
        <v>1758</v>
      </c>
      <c r="G335" s="642">
        <v>4.8026</v>
      </c>
      <c r="H335" s="947"/>
      <c r="I335" s="947">
        <v>4.8026</v>
      </c>
      <c r="J335" s="642" t="s">
        <v>76</v>
      </c>
      <c r="K335" s="641" t="s">
        <v>1759</v>
      </c>
      <c r="L335" s="90" t="s">
        <v>1760</v>
      </c>
    </row>
    <row r="336" spans="1:189" s="103" customFormat="1" ht="204.75">
      <c r="A336" s="179"/>
      <c r="B336" s="447"/>
      <c r="C336" s="90">
        <v>4</v>
      </c>
      <c r="D336" s="46" t="s">
        <v>1761</v>
      </c>
      <c r="E336" s="90" t="s">
        <v>20</v>
      </c>
      <c r="F336" s="90" t="s">
        <v>1762</v>
      </c>
      <c r="G336" s="658">
        <v>7.8399999999999997E-2</v>
      </c>
      <c r="H336" s="733"/>
      <c r="I336" s="948">
        <v>7.8399999999999997E-2</v>
      </c>
      <c r="J336" s="645" t="s">
        <v>76</v>
      </c>
      <c r="K336" s="90" t="s">
        <v>1763</v>
      </c>
      <c r="L336" s="90" t="s">
        <v>1764</v>
      </c>
    </row>
    <row r="337" spans="1:12" s="103" customFormat="1" ht="78.75">
      <c r="A337" s="179"/>
      <c r="B337" s="447"/>
      <c r="C337" s="945">
        <v>5</v>
      </c>
      <c r="D337" s="46" t="s">
        <v>1765</v>
      </c>
      <c r="E337" s="90" t="s">
        <v>14</v>
      </c>
      <c r="F337" s="90" t="s">
        <v>1762</v>
      </c>
      <c r="G337" s="658">
        <v>0.12328</v>
      </c>
      <c r="H337" s="733"/>
      <c r="I337" s="948">
        <v>0.12328</v>
      </c>
      <c r="J337" s="949" t="s">
        <v>76</v>
      </c>
      <c r="K337" s="90" t="s">
        <v>1766</v>
      </c>
      <c r="L337" s="90" t="s">
        <v>1767</v>
      </c>
    </row>
    <row r="338" spans="1:12" s="103" customFormat="1" ht="110.25">
      <c r="A338" s="179"/>
      <c r="B338" s="447"/>
      <c r="C338" s="90">
        <v>6</v>
      </c>
      <c r="D338" s="756" t="s">
        <v>1768</v>
      </c>
      <c r="E338" s="90" t="s">
        <v>23</v>
      </c>
      <c r="F338" s="90" t="s">
        <v>1762</v>
      </c>
      <c r="G338" s="658">
        <v>1E-3</v>
      </c>
      <c r="H338" s="733"/>
      <c r="I338" s="733">
        <v>1E-3</v>
      </c>
      <c r="J338" s="949" t="s">
        <v>76</v>
      </c>
      <c r="K338" s="90" t="s">
        <v>1769</v>
      </c>
      <c r="L338" s="90" t="s">
        <v>1770</v>
      </c>
    </row>
    <row r="339" spans="1:12" s="103" customFormat="1" ht="63">
      <c r="A339" s="179"/>
      <c r="B339" s="447"/>
      <c r="C339" s="945">
        <v>7</v>
      </c>
      <c r="D339" s="946" t="s">
        <v>1771</v>
      </c>
      <c r="E339" s="90" t="s">
        <v>23</v>
      </c>
      <c r="F339" s="641" t="s">
        <v>1750</v>
      </c>
      <c r="G339" s="642">
        <v>0.56000000000000005</v>
      </c>
      <c r="H339" s="947"/>
      <c r="I339" s="950">
        <v>0.56000000000000005</v>
      </c>
      <c r="J339" s="642" t="s">
        <v>76</v>
      </c>
      <c r="K339" s="90" t="s">
        <v>1772</v>
      </c>
      <c r="L339" s="90" t="s">
        <v>1773</v>
      </c>
    </row>
    <row r="340" spans="1:12" s="103" customFormat="1" ht="63">
      <c r="A340" s="179"/>
      <c r="B340" s="447"/>
      <c r="C340" s="90">
        <v>8</v>
      </c>
      <c r="D340" s="46" t="s">
        <v>1774</v>
      </c>
      <c r="E340" s="90" t="s">
        <v>23</v>
      </c>
      <c r="F340" s="90" t="s">
        <v>404</v>
      </c>
      <c r="G340" s="658">
        <f>+I340</f>
        <v>3.1600000000000003E-2</v>
      </c>
      <c r="H340" s="1312"/>
      <c r="I340" s="733">
        <v>3.1600000000000003E-2</v>
      </c>
      <c r="J340" s="756" t="s">
        <v>76</v>
      </c>
      <c r="K340" s="90" t="s">
        <v>1775</v>
      </c>
      <c r="L340" s="90" t="s">
        <v>1776</v>
      </c>
    </row>
    <row r="341" spans="1:12" s="103" customFormat="1" ht="94.5">
      <c r="A341" s="179"/>
      <c r="B341" s="447"/>
      <c r="C341" s="945">
        <v>9</v>
      </c>
      <c r="D341" s="1091" t="s">
        <v>3350</v>
      </c>
      <c r="E341" s="123" t="s">
        <v>23</v>
      </c>
      <c r="F341" s="1013" t="s">
        <v>1758</v>
      </c>
      <c r="G341" s="4">
        <v>6.8513299999999999</v>
      </c>
      <c r="H341" s="1313"/>
      <c r="I341" s="4">
        <v>7.0000000000000001E-3</v>
      </c>
      <c r="J341" s="1014" t="s">
        <v>76</v>
      </c>
      <c r="K341" s="904" t="s">
        <v>3351</v>
      </c>
      <c r="L341" s="1015" t="s">
        <v>3352</v>
      </c>
    </row>
    <row r="342" spans="1:12" s="103" customFormat="1" ht="94.5">
      <c r="A342" s="179"/>
      <c r="B342" s="447"/>
      <c r="C342" s="90">
        <v>10</v>
      </c>
      <c r="D342" s="122" t="s">
        <v>3353</v>
      </c>
      <c r="E342" s="123" t="s">
        <v>23</v>
      </c>
      <c r="F342" s="123" t="s">
        <v>3354</v>
      </c>
      <c r="G342" s="123">
        <v>4.6168800000000001</v>
      </c>
      <c r="H342" s="12"/>
      <c r="I342" s="123">
        <v>0.2</v>
      </c>
      <c r="J342" s="1014" t="s">
        <v>76</v>
      </c>
      <c r="K342" s="123" t="s">
        <v>1766</v>
      </c>
      <c r="L342" s="123" t="s">
        <v>3355</v>
      </c>
    </row>
    <row r="343" spans="1:12" s="103" customFormat="1" ht="110.25">
      <c r="A343" s="179"/>
      <c r="B343" s="447"/>
      <c r="C343" s="945">
        <v>11</v>
      </c>
      <c r="D343" s="12" t="s">
        <v>3356</v>
      </c>
      <c r="E343" s="123" t="s">
        <v>23</v>
      </c>
      <c r="F343" s="123" t="s">
        <v>404</v>
      </c>
      <c r="G343" s="1014">
        <v>0.4</v>
      </c>
      <c r="H343" s="1017"/>
      <c r="I343" s="1013"/>
      <c r="J343" s="1014" t="s">
        <v>76</v>
      </c>
      <c r="K343" s="123" t="s">
        <v>1778</v>
      </c>
      <c r="L343" s="123" t="s">
        <v>3357</v>
      </c>
    </row>
    <row r="344" spans="1:12" s="103" customFormat="1" ht="63">
      <c r="A344" s="400"/>
      <c r="B344" s="485"/>
      <c r="C344" s="90">
        <v>12</v>
      </c>
      <c r="D344" s="946" t="s">
        <v>1777</v>
      </c>
      <c r="E344" s="641" t="s">
        <v>23</v>
      </c>
      <c r="F344" s="641" t="s">
        <v>1750</v>
      </c>
      <c r="G344" s="642">
        <v>0.01</v>
      </c>
      <c r="H344" s="947"/>
      <c r="I344" s="946">
        <v>0.01</v>
      </c>
      <c r="J344" s="642" t="s">
        <v>76</v>
      </c>
      <c r="K344" s="642" t="s">
        <v>1778</v>
      </c>
      <c r="L344" s="641" t="s">
        <v>1779</v>
      </c>
    </row>
    <row r="345" spans="1:12" s="288" customFormat="1" ht="15.75">
      <c r="A345" s="179"/>
      <c r="B345" s="447"/>
      <c r="C345" s="1444" t="s">
        <v>178</v>
      </c>
      <c r="D345" s="1448"/>
      <c r="E345" s="280"/>
      <c r="F345" s="280"/>
      <c r="G345" s="450"/>
      <c r="H345" s="467"/>
      <c r="I345" s="179"/>
      <c r="J345" s="179"/>
      <c r="K345" s="179"/>
      <c r="L345" s="280"/>
    </row>
    <row r="346" spans="1:12" s="288" customFormat="1" ht="15.75">
      <c r="A346" s="179"/>
      <c r="B346" s="447"/>
      <c r="C346" s="448" t="s">
        <v>233</v>
      </c>
      <c r="D346" s="1444" t="s">
        <v>749</v>
      </c>
      <c r="E346" s="1445"/>
      <c r="F346" s="1446"/>
      <c r="G346" s="450"/>
      <c r="H346" s="467"/>
      <c r="I346" s="179"/>
      <c r="J346" s="179"/>
      <c r="K346" s="179"/>
      <c r="L346" s="280"/>
    </row>
    <row r="347" spans="1:12" s="305" customFormat="1" ht="15.75">
      <c r="A347" s="486"/>
      <c r="B347" s="487"/>
      <c r="C347" s="448" t="s">
        <v>450</v>
      </c>
      <c r="D347" s="1444" t="s">
        <v>747</v>
      </c>
      <c r="E347" s="1451"/>
      <c r="F347" s="1452"/>
      <c r="G347" s="450"/>
      <c r="H347" s="467"/>
      <c r="I347" s="179"/>
      <c r="J347" s="179"/>
      <c r="K347" s="179"/>
      <c r="L347" s="280"/>
    </row>
    <row r="348" spans="1:12" s="411" customFormat="1" ht="78.75">
      <c r="A348" s="488"/>
      <c r="B348" s="489"/>
      <c r="C348" s="123">
        <v>1</v>
      </c>
      <c r="D348" s="123" t="s">
        <v>1788</v>
      </c>
      <c r="E348" s="123" t="s">
        <v>1789</v>
      </c>
      <c r="F348" s="123" t="s">
        <v>1790</v>
      </c>
      <c r="G348" s="3">
        <v>21.11</v>
      </c>
      <c r="H348" s="3"/>
      <c r="I348" s="3">
        <v>21.11</v>
      </c>
      <c r="J348" s="3"/>
      <c r="K348" s="123" t="s">
        <v>1791</v>
      </c>
      <c r="L348" s="12" t="s">
        <v>1792</v>
      </c>
    </row>
    <row r="349" spans="1:12" s="411" customFormat="1" ht="63">
      <c r="A349" s="488"/>
      <c r="B349" s="489"/>
      <c r="C349" s="123">
        <v>2</v>
      </c>
      <c r="D349" s="123" t="s">
        <v>1793</v>
      </c>
      <c r="E349" s="123" t="s">
        <v>1789</v>
      </c>
      <c r="F349" s="123" t="s">
        <v>1790</v>
      </c>
      <c r="G349" s="3">
        <f>1.15*30/10</f>
        <v>3.45</v>
      </c>
      <c r="H349" s="3"/>
      <c r="I349" s="3">
        <v>3.45</v>
      </c>
      <c r="J349" s="3"/>
      <c r="K349" s="123" t="s">
        <v>1794</v>
      </c>
      <c r="L349" s="12" t="s">
        <v>1795</v>
      </c>
    </row>
    <row r="350" spans="1:12" s="411" customFormat="1" ht="63">
      <c r="A350" s="488"/>
      <c r="B350" s="489"/>
      <c r="C350" s="123">
        <v>3</v>
      </c>
      <c r="D350" s="123" t="s">
        <v>1796</v>
      </c>
      <c r="E350" s="123" t="s">
        <v>1789</v>
      </c>
      <c r="F350" s="123" t="s">
        <v>1790</v>
      </c>
      <c r="G350" s="3">
        <v>5.3</v>
      </c>
      <c r="H350" s="3"/>
      <c r="I350" s="3">
        <f>G350</f>
        <v>5.3</v>
      </c>
      <c r="J350" s="3"/>
      <c r="K350" s="123" t="s">
        <v>1797</v>
      </c>
      <c r="L350" s="12" t="s">
        <v>1798</v>
      </c>
    </row>
    <row r="351" spans="1:12" s="411" customFormat="1" ht="63">
      <c r="A351" s="488"/>
      <c r="B351" s="489"/>
      <c r="C351" s="123">
        <v>4</v>
      </c>
      <c r="D351" s="123" t="s">
        <v>1799</v>
      </c>
      <c r="E351" s="123" t="s">
        <v>1789</v>
      </c>
      <c r="F351" s="123" t="s">
        <v>1790</v>
      </c>
      <c r="G351" s="3">
        <v>5.55</v>
      </c>
      <c r="H351" s="3"/>
      <c r="I351" s="3">
        <v>5.55</v>
      </c>
      <c r="J351" s="3"/>
      <c r="K351" s="123" t="s">
        <v>1800</v>
      </c>
      <c r="L351" s="123" t="s">
        <v>1801</v>
      </c>
    </row>
    <row r="352" spans="1:12" s="411" customFormat="1" ht="78.75">
      <c r="A352" s="488"/>
      <c r="B352" s="489"/>
      <c r="C352" s="123">
        <v>5</v>
      </c>
      <c r="D352" s="123" t="s">
        <v>1802</v>
      </c>
      <c r="E352" s="123" t="s">
        <v>65</v>
      </c>
      <c r="F352" s="5" t="s">
        <v>1803</v>
      </c>
      <c r="G352" s="3">
        <v>0.8</v>
      </c>
      <c r="H352" s="3"/>
      <c r="I352" s="3">
        <v>0.8</v>
      </c>
      <c r="J352" s="3"/>
      <c r="K352" s="123" t="s">
        <v>1804</v>
      </c>
      <c r="L352" s="123" t="s">
        <v>1805</v>
      </c>
    </row>
    <row r="353" spans="1:12" s="411" customFormat="1" ht="78.75">
      <c r="A353" s="488"/>
      <c r="B353" s="489"/>
      <c r="C353" s="123">
        <v>6</v>
      </c>
      <c r="D353" s="123" t="s">
        <v>1806</v>
      </c>
      <c r="E353" s="123" t="s">
        <v>23</v>
      </c>
      <c r="F353" s="5" t="s">
        <v>1803</v>
      </c>
      <c r="G353" s="3">
        <v>11.27</v>
      </c>
      <c r="H353" s="3"/>
      <c r="I353" s="3">
        <v>11.27</v>
      </c>
      <c r="J353" s="3"/>
      <c r="K353" s="123" t="s">
        <v>1807</v>
      </c>
      <c r="L353" s="123" t="s">
        <v>1808</v>
      </c>
    </row>
    <row r="354" spans="1:12" s="411" customFormat="1" ht="78.75">
      <c r="A354" s="488"/>
      <c r="B354" s="489"/>
      <c r="C354" s="123">
        <v>7</v>
      </c>
      <c r="D354" s="123" t="s">
        <v>1809</v>
      </c>
      <c r="E354" s="123" t="s">
        <v>23</v>
      </c>
      <c r="F354" s="5" t="s">
        <v>1803</v>
      </c>
      <c r="G354" s="3">
        <v>2.46</v>
      </c>
      <c r="H354" s="3"/>
      <c r="I354" s="3">
        <v>2.46</v>
      </c>
      <c r="J354" s="3"/>
      <c r="K354" s="123" t="s">
        <v>1810</v>
      </c>
      <c r="L354" s="123" t="s">
        <v>1811</v>
      </c>
    </row>
    <row r="355" spans="1:12" s="411" customFormat="1" ht="78.75">
      <c r="A355" s="488"/>
      <c r="B355" s="489"/>
      <c r="C355" s="123">
        <v>8</v>
      </c>
      <c r="D355" s="123" t="s">
        <v>1812</v>
      </c>
      <c r="E355" s="123" t="s">
        <v>23</v>
      </c>
      <c r="F355" s="5" t="s">
        <v>1803</v>
      </c>
      <c r="G355" s="3">
        <v>2.25</v>
      </c>
      <c r="H355" s="3"/>
      <c r="I355" s="3">
        <v>2.25</v>
      </c>
      <c r="J355" s="3"/>
      <c r="K355" s="123" t="s">
        <v>1813</v>
      </c>
      <c r="L355" s="123" t="s">
        <v>1814</v>
      </c>
    </row>
    <row r="356" spans="1:12" s="411" customFormat="1" ht="78.75">
      <c r="A356" s="488"/>
      <c r="B356" s="489"/>
      <c r="C356" s="123">
        <v>9</v>
      </c>
      <c r="D356" s="123" t="s">
        <v>1815</v>
      </c>
      <c r="E356" s="123" t="s">
        <v>22</v>
      </c>
      <c r="F356" s="5" t="s">
        <v>1803</v>
      </c>
      <c r="G356" s="3">
        <v>2.2000000000000002</v>
      </c>
      <c r="H356" s="3"/>
      <c r="I356" s="3">
        <f>+G356</f>
        <v>2.2000000000000002</v>
      </c>
      <c r="J356" s="3"/>
      <c r="K356" s="123" t="str">
        <f>+VLOOKUP(D356,'[15]TONG HOP(update sheet nay)'!$B$13:$AI$123,3,0)</f>
        <v>Kiêu Kỵ</v>
      </c>
      <c r="L356" s="123" t="s">
        <v>1816</v>
      </c>
    </row>
    <row r="357" spans="1:12" s="411" customFormat="1" ht="47.25">
      <c r="A357" s="488"/>
      <c r="B357" s="489"/>
      <c r="C357" s="123">
        <v>10</v>
      </c>
      <c r="D357" s="123" t="s">
        <v>1817</v>
      </c>
      <c r="E357" s="123" t="s">
        <v>24</v>
      </c>
      <c r="F357" s="123" t="s">
        <v>1818</v>
      </c>
      <c r="G357" s="3">
        <v>5</v>
      </c>
      <c r="H357" s="3"/>
      <c r="I357" s="3">
        <v>5</v>
      </c>
      <c r="J357" s="3"/>
      <c r="K357" s="123" t="s">
        <v>1819</v>
      </c>
      <c r="L357" s="123" t="s">
        <v>1820</v>
      </c>
    </row>
    <row r="358" spans="1:12" s="411" customFormat="1" ht="94.5">
      <c r="A358" s="488"/>
      <c r="B358" s="489"/>
      <c r="C358" s="123">
        <v>11</v>
      </c>
      <c r="D358" s="123" t="s">
        <v>1821</v>
      </c>
      <c r="E358" s="123" t="s">
        <v>24</v>
      </c>
      <c r="F358" s="5" t="s">
        <v>1803</v>
      </c>
      <c r="G358" s="3">
        <v>1.63</v>
      </c>
      <c r="H358" s="3"/>
      <c r="I358" s="3">
        <v>1.63</v>
      </c>
      <c r="J358" s="3"/>
      <c r="K358" s="123" t="s">
        <v>1822</v>
      </c>
      <c r="L358" s="123" t="s">
        <v>1823</v>
      </c>
    </row>
    <row r="359" spans="1:12" s="411" customFormat="1" ht="126">
      <c r="A359" s="488"/>
      <c r="B359" s="489"/>
      <c r="C359" s="123">
        <v>12</v>
      </c>
      <c r="D359" s="123" t="s">
        <v>1824</v>
      </c>
      <c r="E359" s="123" t="s">
        <v>22</v>
      </c>
      <c r="F359" s="5" t="s">
        <v>1803</v>
      </c>
      <c r="G359" s="3">
        <v>0.44</v>
      </c>
      <c r="H359" s="3"/>
      <c r="I359" s="3">
        <v>0.44</v>
      </c>
      <c r="J359" s="3"/>
      <c r="K359" s="123" t="s">
        <v>1825</v>
      </c>
      <c r="L359" s="123" t="s">
        <v>1826</v>
      </c>
    </row>
    <row r="360" spans="1:12" s="411" customFormat="1" ht="78.75">
      <c r="A360" s="488"/>
      <c r="B360" s="489"/>
      <c r="C360" s="123">
        <v>13</v>
      </c>
      <c r="D360" s="123" t="s">
        <v>1827</v>
      </c>
      <c r="E360" s="123" t="s">
        <v>71</v>
      </c>
      <c r="F360" s="123" t="s">
        <v>1828</v>
      </c>
      <c r="G360" s="3">
        <v>11.2</v>
      </c>
      <c r="H360" s="3"/>
      <c r="I360" s="3">
        <v>11.2</v>
      </c>
      <c r="J360" s="3"/>
      <c r="K360" s="123" t="s">
        <v>1829</v>
      </c>
      <c r="L360" s="123" t="s">
        <v>1830</v>
      </c>
    </row>
    <row r="361" spans="1:12" s="411" customFormat="1" ht="126">
      <c r="A361" s="488"/>
      <c r="B361" s="489"/>
      <c r="C361" s="123">
        <v>14</v>
      </c>
      <c r="D361" s="123" t="s">
        <v>1831</v>
      </c>
      <c r="E361" s="123" t="s">
        <v>22</v>
      </c>
      <c r="F361" s="5" t="s">
        <v>1803</v>
      </c>
      <c r="G361" s="3">
        <v>3.9</v>
      </c>
      <c r="H361" s="3"/>
      <c r="I361" s="3">
        <v>3.9</v>
      </c>
      <c r="J361" s="3"/>
      <c r="K361" s="123" t="s">
        <v>1832</v>
      </c>
      <c r="L361" s="123" t="s">
        <v>1833</v>
      </c>
    </row>
    <row r="362" spans="1:12" s="411" customFormat="1" ht="94.5">
      <c r="A362" s="488"/>
      <c r="B362" s="489"/>
      <c r="C362" s="123">
        <v>15</v>
      </c>
      <c r="D362" s="123" t="s">
        <v>1834</v>
      </c>
      <c r="E362" s="123" t="s">
        <v>22</v>
      </c>
      <c r="F362" s="5" t="s">
        <v>1803</v>
      </c>
      <c r="G362" s="3">
        <v>0.75</v>
      </c>
      <c r="H362" s="3"/>
      <c r="I362" s="3">
        <v>0.75</v>
      </c>
      <c r="J362" s="3"/>
      <c r="K362" s="123" t="s">
        <v>1835</v>
      </c>
      <c r="L362" s="123" t="s">
        <v>1836</v>
      </c>
    </row>
    <row r="363" spans="1:12" s="411" customFormat="1" ht="94.5">
      <c r="A363" s="488"/>
      <c r="B363" s="489"/>
      <c r="C363" s="123">
        <v>16</v>
      </c>
      <c r="D363" s="123" t="s">
        <v>1837</v>
      </c>
      <c r="E363" s="123" t="s">
        <v>22</v>
      </c>
      <c r="F363" s="5" t="s">
        <v>1803</v>
      </c>
      <c r="G363" s="3">
        <v>0.62</v>
      </c>
      <c r="H363" s="3"/>
      <c r="I363" s="3">
        <v>0.62</v>
      </c>
      <c r="J363" s="3"/>
      <c r="K363" s="123" t="s">
        <v>1835</v>
      </c>
      <c r="L363" s="123" t="s">
        <v>1838</v>
      </c>
    </row>
    <row r="364" spans="1:12" s="411" customFormat="1" ht="94.5">
      <c r="A364" s="488"/>
      <c r="B364" s="489"/>
      <c r="C364" s="123">
        <v>17</v>
      </c>
      <c r="D364" s="123" t="s">
        <v>1839</v>
      </c>
      <c r="E364" s="123" t="s">
        <v>22</v>
      </c>
      <c r="F364" s="5" t="s">
        <v>1803</v>
      </c>
      <c r="G364" s="3">
        <v>0.85</v>
      </c>
      <c r="H364" s="3"/>
      <c r="I364" s="3">
        <v>0.85</v>
      </c>
      <c r="J364" s="3"/>
      <c r="K364" s="123" t="s">
        <v>1835</v>
      </c>
      <c r="L364" s="123" t="s">
        <v>1840</v>
      </c>
    </row>
    <row r="365" spans="1:12" s="306" customFormat="1" ht="110.25">
      <c r="A365" s="488"/>
      <c r="B365" s="489"/>
      <c r="C365" s="123">
        <v>18</v>
      </c>
      <c r="D365" s="123" t="s">
        <v>1841</v>
      </c>
      <c r="E365" s="123" t="s">
        <v>24</v>
      </c>
      <c r="F365" s="5" t="s">
        <v>1803</v>
      </c>
      <c r="G365" s="3">
        <v>1.8</v>
      </c>
      <c r="H365" s="3"/>
      <c r="I365" s="3">
        <v>1.8</v>
      </c>
      <c r="J365" s="3"/>
      <c r="K365" s="123" t="s">
        <v>1822</v>
      </c>
      <c r="L365" s="123" t="s">
        <v>1842</v>
      </c>
    </row>
    <row r="366" spans="1:12" s="306" customFormat="1" ht="63">
      <c r="A366" s="488"/>
      <c r="B366" s="489"/>
      <c r="C366" s="123">
        <v>19</v>
      </c>
      <c r="D366" s="123" t="s">
        <v>1843</v>
      </c>
      <c r="E366" s="123" t="s">
        <v>24</v>
      </c>
      <c r="F366" s="5" t="s">
        <v>1803</v>
      </c>
      <c r="G366" s="3">
        <v>0.38</v>
      </c>
      <c r="H366" s="3"/>
      <c r="I366" s="3">
        <v>0.38</v>
      </c>
      <c r="J366" s="3"/>
      <c r="K366" s="123" t="s">
        <v>1844</v>
      </c>
      <c r="L366" s="123" t="s">
        <v>1845</v>
      </c>
    </row>
    <row r="367" spans="1:12" s="306" customFormat="1" ht="63">
      <c r="A367" s="488"/>
      <c r="B367" s="489"/>
      <c r="C367" s="123">
        <v>20</v>
      </c>
      <c r="D367" s="123" t="s">
        <v>1846</v>
      </c>
      <c r="E367" s="123" t="s">
        <v>71</v>
      </c>
      <c r="F367" s="123" t="s">
        <v>1790</v>
      </c>
      <c r="G367" s="3">
        <v>4.38</v>
      </c>
      <c r="H367" s="3">
        <v>4.38</v>
      </c>
      <c r="I367" s="3">
        <v>4.38</v>
      </c>
      <c r="J367" s="3"/>
      <c r="K367" s="123" t="s">
        <v>1847</v>
      </c>
      <c r="L367" s="123" t="s">
        <v>1848</v>
      </c>
    </row>
    <row r="368" spans="1:12" s="307" customFormat="1" ht="63">
      <c r="A368" s="490"/>
      <c r="B368" s="491"/>
      <c r="C368" s="123">
        <v>21</v>
      </c>
      <c r="D368" s="123" t="s">
        <v>1849</v>
      </c>
      <c r="E368" s="123" t="s">
        <v>38</v>
      </c>
      <c r="F368" s="5" t="s">
        <v>1803</v>
      </c>
      <c r="G368" s="3">
        <v>0.90359999999999996</v>
      </c>
      <c r="H368" s="3">
        <v>0.90359999999999996</v>
      </c>
      <c r="I368" s="3">
        <v>0.90359999999999996</v>
      </c>
      <c r="J368" s="3"/>
      <c r="K368" s="123" t="s">
        <v>1850</v>
      </c>
      <c r="L368" s="123" t="s">
        <v>1851</v>
      </c>
    </row>
    <row r="369" spans="1:12" s="308" customFormat="1" ht="94.5">
      <c r="A369" s="492"/>
      <c r="B369" s="493"/>
      <c r="C369" s="123">
        <v>22</v>
      </c>
      <c r="D369" s="123" t="s">
        <v>1852</v>
      </c>
      <c r="E369" s="123" t="s">
        <v>24</v>
      </c>
      <c r="F369" s="5" t="s">
        <v>1803</v>
      </c>
      <c r="G369" s="3">
        <v>0.37109999999999999</v>
      </c>
      <c r="H369" s="3">
        <v>0.37109999999999999</v>
      </c>
      <c r="I369" s="3">
        <v>0.37109999999999999</v>
      </c>
      <c r="J369" s="3"/>
      <c r="K369" s="123" t="s">
        <v>1853</v>
      </c>
      <c r="L369" s="123" t="s">
        <v>1854</v>
      </c>
    </row>
    <row r="370" spans="1:12" s="308" customFormat="1" ht="141.75">
      <c r="A370" s="444"/>
      <c r="B370" s="496"/>
      <c r="C370" s="123">
        <v>23</v>
      </c>
      <c r="D370" s="123" t="s">
        <v>3418</v>
      </c>
      <c r="E370" s="123" t="s">
        <v>23</v>
      </c>
      <c r="F370" s="5" t="s">
        <v>1803</v>
      </c>
      <c r="G370" s="3">
        <v>0.25650000000000001</v>
      </c>
      <c r="H370" s="3"/>
      <c r="I370" s="3">
        <v>0.25650000000000001</v>
      </c>
      <c r="J370" s="3"/>
      <c r="K370" s="123" t="s">
        <v>3419</v>
      </c>
      <c r="L370" s="1117" t="s">
        <v>3420</v>
      </c>
    </row>
    <row r="371" spans="1:12" s="308" customFormat="1" ht="63">
      <c r="A371" s="444"/>
      <c r="B371" s="496"/>
      <c r="C371" s="123">
        <v>24</v>
      </c>
      <c r="D371" s="123" t="s">
        <v>3421</v>
      </c>
      <c r="E371" s="123" t="s">
        <v>38</v>
      </c>
      <c r="F371" s="123" t="s">
        <v>52</v>
      </c>
      <c r="G371" s="3">
        <v>4.2</v>
      </c>
      <c r="H371" s="3">
        <v>2.9399999999999995</v>
      </c>
      <c r="I371" s="3">
        <v>4.2</v>
      </c>
      <c r="J371" s="3"/>
      <c r="K371" s="123" t="s">
        <v>3422</v>
      </c>
      <c r="L371" s="123" t="s">
        <v>3423</v>
      </c>
    </row>
    <row r="372" spans="1:12" s="308" customFormat="1" ht="63">
      <c r="A372" s="444"/>
      <c r="B372" s="496"/>
      <c r="C372" s="123">
        <v>25</v>
      </c>
      <c r="D372" s="123" t="s">
        <v>3424</v>
      </c>
      <c r="E372" s="123" t="s">
        <v>38</v>
      </c>
      <c r="F372" s="123" t="s">
        <v>52</v>
      </c>
      <c r="G372" s="3">
        <v>3.43</v>
      </c>
      <c r="H372" s="3">
        <v>1.3720000000000001</v>
      </c>
      <c r="I372" s="3">
        <v>3.43</v>
      </c>
      <c r="J372" s="3"/>
      <c r="K372" s="123" t="s">
        <v>3422</v>
      </c>
      <c r="L372" s="123" t="s">
        <v>3425</v>
      </c>
    </row>
    <row r="373" spans="1:12" s="308" customFormat="1" ht="110.25">
      <c r="A373" s="444"/>
      <c r="B373" s="496"/>
      <c r="C373" s="123">
        <v>26</v>
      </c>
      <c r="D373" s="123" t="s">
        <v>3426</v>
      </c>
      <c r="E373" s="123" t="s">
        <v>38</v>
      </c>
      <c r="F373" s="123" t="s">
        <v>52</v>
      </c>
      <c r="G373" s="3">
        <v>0.76</v>
      </c>
      <c r="H373" s="3"/>
      <c r="I373" s="3">
        <v>0.76</v>
      </c>
      <c r="J373" s="3"/>
      <c r="K373" s="123" t="s">
        <v>1874</v>
      </c>
      <c r="L373" s="123" t="s">
        <v>3427</v>
      </c>
    </row>
    <row r="374" spans="1:12" s="308" customFormat="1" ht="78.75">
      <c r="A374" s="444"/>
      <c r="B374" s="496"/>
      <c r="C374" s="123">
        <v>27</v>
      </c>
      <c r="D374" s="123" t="s">
        <v>3428</v>
      </c>
      <c r="E374" s="123" t="s">
        <v>38</v>
      </c>
      <c r="F374" s="123" t="s">
        <v>52</v>
      </c>
      <c r="G374" s="3">
        <v>4.6900000000000004</v>
      </c>
      <c r="H374" s="3">
        <f>0.7*G374</f>
        <v>3.2829999999999999</v>
      </c>
      <c r="I374" s="3">
        <f>+G374</f>
        <v>4.6900000000000004</v>
      </c>
      <c r="J374" s="3"/>
      <c r="K374" s="123" t="s">
        <v>1822</v>
      </c>
      <c r="L374" s="123" t="s">
        <v>3429</v>
      </c>
    </row>
    <row r="375" spans="1:12" s="308" customFormat="1" ht="94.5">
      <c r="A375" s="444"/>
      <c r="B375" s="496"/>
      <c r="C375" s="123">
        <v>28</v>
      </c>
      <c r="D375" s="123" t="s">
        <v>3430</v>
      </c>
      <c r="E375" s="123" t="s">
        <v>38</v>
      </c>
      <c r="F375" s="123" t="s">
        <v>52</v>
      </c>
      <c r="G375" s="3">
        <v>4.3</v>
      </c>
      <c r="H375" s="3">
        <f>0.7*G375</f>
        <v>3.01</v>
      </c>
      <c r="I375" s="3">
        <f>+G375</f>
        <v>4.3</v>
      </c>
      <c r="J375" s="3"/>
      <c r="K375" s="123" t="s">
        <v>3431</v>
      </c>
      <c r="L375" s="123" t="s">
        <v>3432</v>
      </c>
    </row>
    <row r="376" spans="1:12" s="308" customFormat="1" ht="78.75">
      <c r="A376" s="444"/>
      <c r="B376" s="496"/>
      <c r="C376" s="123">
        <v>29</v>
      </c>
      <c r="D376" s="123" t="s">
        <v>3433</v>
      </c>
      <c r="E376" s="123" t="s">
        <v>38</v>
      </c>
      <c r="F376" s="123" t="s">
        <v>52</v>
      </c>
      <c r="G376" s="3">
        <v>3.43</v>
      </c>
      <c r="H376" s="3">
        <f>0.7*G376</f>
        <v>2.4009999999999998</v>
      </c>
      <c r="I376" s="3">
        <f>+G376</f>
        <v>3.43</v>
      </c>
      <c r="J376" s="3"/>
      <c r="K376" s="123" t="s">
        <v>3434</v>
      </c>
      <c r="L376" s="123" t="s">
        <v>3435</v>
      </c>
    </row>
    <row r="377" spans="1:12" s="305" customFormat="1" ht="15.75">
      <c r="A377" s="486"/>
      <c r="B377" s="487"/>
      <c r="C377" s="448" t="s">
        <v>431</v>
      </c>
      <c r="D377" s="1444" t="s">
        <v>743</v>
      </c>
      <c r="E377" s="1451"/>
      <c r="F377" s="1452"/>
      <c r="G377" s="450"/>
      <c r="H377" s="467"/>
      <c r="I377" s="179"/>
      <c r="J377" s="179"/>
      <c r="K377" s="179"/>
      <c r="L377" s="280"/>
    </row>
    <row r="378" spans="1:12" s="308" customFormat="1" ht="94.5">
      <c r="A378" s="492"/>
      <c r="B378" s="493"/>
      <c r="C378" s="123">
        <v>30</v>
      </c>
      <c r="D378" s="123" t="s">
        <v>1855</v>
      </c>
      <c r="E378" s="123" t="s">
        <v>23</v>
      </c>
      <c r="F378" s="123" t="s">
        <v>1790</v>
      </c>
      <c r="G378" s="3">
        <v>10.35</v>
      </c>
      <c r="H378" s="3"/>
      <c r="I378" s="3">
        <v>10.35</v>
      </c>
      <c r="J378" s="3"/>
      <c r="K378" s="123" t="s">
        <v>1856</v>
      </c>
      <c r="L378" s="12" t="s">
        <v>1857</v>
      </c>
    </row>
    <row r="379" spans="1:12" s="308" customFormat="1" ht="78.75">
      <c r="A379" s="492"/>
      <c r="B379" s="493"/>
      <c r="C379" s="123">
        <v>31</v>
      </c>
      <c r="D379" s="123" t="s">
        <v>1858</v>
      </c>
      <c r="E379" s="123" t="s">
        <v>23</v>
      </c>
      <c r="F379" s="123" t="s">
        <v>1790</v>
      </c>
      <c r="G379" s="3">
        <v>9.73</v>
      </c>
      <c r="H379" s="3"/>
      <c r="I379" s="3">
        <v>9.73</v>
      </c>
      <c r="J379" s="3"/>
      <c r="K379" s="123" t="s">
        <v>1859</v>
      </c>
      <c r="L379" s="123" t="s">
        <v>1860</v>
      </c>
    </row>
    <row r="380" spans="1:12" s="308" customFormat="1" ht="63">
      <c r="A380" s="492"/>
      <c r="B380" s="493"/>
      <c r="C380" s="123">
        <v>32</v>
      </c>
      <c r="D380" s="123" t="s">
        <v>1861</v>
      </c>
      <c r="E380" s="123" t="s">
        <v>1862</v>
      </c>
      <c r="F380" s="123" t="s">
        <v>1790</v>
      </c>
      <c r="G380" s="3">
        <v>7.38</v>
      </c>
      <c r="H380" s="3"/>
      <c r="I380" s="3">
        <v>7.38</v>
      </c>
      <c r="J380" s="3"/>
      <c r="K380" s="123" t="s">
        <v>1863</v>
      </c>
      <c r="L380" s="123" t="s">
        <v>1864</v>
      </c>
    </row>
    <row r="381" spans="1:12" s="308" customFormat="1" ht="94.5">
      <c r="A381" s="492"/>
      <c r="B381" s="493"/>
      <c r="C381" s="123">
        <v>33</v>
      </c>
      <c r="D381" s="123" t="s">
        <v>1865</v>
      </c>
      <c r="E381" s="123" t="s">
        <v>1789</v>
      </c>
      <c r="F381" s="123" t="s">
        <v>1790</v>
      </c>
      <c r="G381" s="3">
        <v>44.5</v>
      </c>
      <c r="H381" s="3"/>
      <c r="I381" s="3">
        <v>44.5</v>
      </c>
      <c r="J381" s="3"/>
      <c r="K381" s="123" t="s">
        <v>1866</v>
      </c>
      <c r="L381" s="123" t="s">
        <v>1867</v>
      </c>
    </row>
    <row r="382" spans="1:12" s="308" customFormat="1" ht="78.75">
      <c r="A382" s="492"/>
      <c r="B382" s="493"/>
      <c r="C382" s="123">
        <v>34</v>
      </c>
      <c r="D382" s="123" t="s">
        <v>1868</v>
      </c>
      <c r="E382" s="123" t="s">
        <v>1789</v>
      </c>
      <c r="F382" s="123" t="s">
        <v>1790</v>
      </c>
      <c r="G382" s="3">
        <v>6.5959999999999992</v>
      </c>
      <c r="H382" s="3"/>
      <c r="I382" s="3">
        <f>G382</f>
        <v>6.5959999999999992</v>
      </c>
      <c r="J382" s="3"/>
      <c r="K382" s="123" t="s">
        <v>1869</v>
      </c>
      <c r="L382" s="1117" t="s">
        <v>1870</v>
      </c>
    </row>
    <row r="383" spans="1:12" s="308" customFormat="1" ht="78.75">
      <c r="A383" s="492"/>
      <c r="B383" s="493"/>
      <c r="C383" s="123">
        <v>35</v>
      </c>
      <c r="D383" s="123" t="s">
        <v>1871</v>
      </c>
      <c r="E383" s="123" t="s">
        <v>23</v>
      </c>
      <c r="F383" s="5" t="s">
        <v>1803</v>
      </c>
      <c r="G383" s="3">
        <v>0.4</v>
      </c>
      <c r="H383" s="3"/>
      <c r="I383" s="3">
        <v>0.4</v>
      </c>
      <c r="J383" s="3"/>
      <c r="K383" s="123" t="s">
        <v>1794</v>
      </c>
      <c r="L383" s="123" t="s">
        <v>1872</v>
      </c>
    </row>
    <row r="384" spans="1:12" s="308" customFormat="1" ht="94.5">
      <c r="A384" s="492"/>
      <c r="B384" s="493"/>
      <c r="C384" s="123">
        <v>36</v>
      </c>
      <c r="D384" s="123" t="s">
        <v>1873</v>
      </c>
      <c r="E384" s="123" t="s">
        <v>23</v>
      </c>
      <c r="F384" s="5" t="s">
        <v>1803</v>
      </c>
      <c r="G384" s="3">
        <v>0.1</v>
      </c>
      <c r="H384" s="3"/>
      <c r="I384" s="3">
        <v>0.1</v>
      </c>
      <c r="J384" s="3"/>
      <c r="K384" s="123" t="s">
        <v>1874</v>
      </c>
      <c r="L384" s="123" t="s">
        <v>1875</v>
      </c>
    </row>
    <row r="385" spans="1:12" s="308" customFormat="1" ht="47.25">
      <c r="A385" s="492"/>
      <c r="B385" s="493"/>
      <c r="C385" s="123">
        <v>37</v>
      </c>
      <c r="D385" s="123" t="s">
        <v>1876</v>
      </c>
      <c r="E385" s="123" t="s">
        <v>24</v>
      </c>
      <c r="F385" s="5" t="s">
        <v>1803</v>
      </c>
      <c r="G385" s="3">
        <v>0.5</v>
      </c>
      <c r="H385" s="3"/>
      <c r="I385" s="3">
        <v>0.5</v>
      </c>
      <c r="J385" s="3"/>
      <c r="K385" s="953" t="s">
        <v>1877</v>
      </c>
      <c r="L385" s="123" t="s">
        <v>1878</v>
      </c>
    </row>
    <row r="386" spans="1:12" s="308" customFormat="1" ht="78.75">
      <c r="A386" s="444"/>
      <c r="B386" s="496"/>
      <c r="C386" s="123">
        <v>38</v>
      </c>
      <c r="D386" s="123" t="s">
        <v>3436</v>
      </c>
      <c r="E386" s="123" t="s">
        <v>1243</v>
      </c>
      <c r="F386" s="5" t="s">
        <v>1803</v>
      </c>
      <c r="G386" s="3">
        <v>0.6</v>
      </c>
      <c r="H386" s="3"/>
      <c r="I386" s="3">
        <v>0.6</v>
      </c>
      <c r="J386" s="3"/>
      <c r="K386" s="123" t="s">
        <v>1952</v>
      </c>
      <c r="L386" s="123" t="s">
        <v>3437</v>
      </c>
    </row>
    <row r="387" spans="1:12" s="309" customFormat="1" ht="15.75">
      <c r="A387" s="450"/>
      <c r="B387" s="494"/>
      <c r="C387" s="448" t="s">
        <v>432</v>
      </c>
      <c r="D387" s="1444" t="s">
        <v>750</v>
      </c>
      <c r="E387" s="1451"/>
      <c r="F387" s="1452"/>
      <c r="G387" s="450"/>
      <c r="H387" s="467"/>
      <c r="I387" s="179"/>
      <c r="J387" s="179"/>
      <c r="K387" s="179"/>
      <c r="L387" s="280"/>
    </row>
    <row r="388" spans="1:12" s="308" customFormat="1" ht="78.75">
      <c r="A388" s="492"/>
      <c r="B388" s="493"/>
      <c r="C388" s="123">
        <v>39</v>
      </c>
      <c r="D388" s="123" t="s">
        <v>1898</v>
      </c>
      <c r="E388" s="123" t="s">
        <v>32</v>
      </c>
      <c r="F388" s="5" t="s">
        <v>1803</v>
      </c>
      <c r="G388" s="3">
        <v>13.8</v>
      </c>
      <c r="H388" s="3">
        <v>9.5</v>
      </c>
      <c r="I388" s="3">
        <f t="shared" ref="I388:I395" si="4">+G388</f>
        <v>13.8</v>
      </c>
      <c r="J388" s="3"/>
      <c r="K388" s="123" t="s">
        <v>1888</v>
      </c>
      <c r="L388" s="123" t="s">
        <v>1899</v>
      </c>
    </row>
    <row r="389" spans="1:12" s="308" customFormat="1" ht="157.5">
      <c r="A389" s="492"/>
      <c r="B389" s="493"/>
      <c r="C389" s="123">
        <v>40</v>
      </c>
      <c r="D389" s="123" t="s">
        <v>1900</v>
      </c>
      <c r="E389" s="123" t="s">
        <v>32</v>
      </c>
      <c r="F389" s="5" t="s">
        <v>1803</v>
      </c>
      <c r="G389" s="3">
        <v>7.7</v>
      </c>
      <c r="H389" s="3">
        <v>6.16</v>
      </c>
      <c r="I389" s="3">
        <f t="shared" si="4"/>
        <v>7.7</v>
      </c>
      <c r="J389" s="3"/>
      <c r="K389" s="123" t="s">
        <v>1901</v>
      </c>
      <c r="L389" s="123" t="s">
        <v>1902</v>
      </c>
    </row>
    <row r="390" spans="1:12" s="308" customFormat="1" ht="141.75">
      <c r="A390" s="492"/>
      <c r="B390" s="493"/>
      <c r="C390" s="123">
        <v>41</v>
      </c>
      <c r="D390" s="123" t="s">
        <v>1903</v>
      </c>
      <c r="E390" s="123" t="s">
        <v>32</v>
      </c>
      <c r="F390" s="5" t="s">
        <v>1803</v>
      </c>
      <c r="G390" s="3">
        <v>2.9</v>
      </c>
      <c r="H390" s="3">
        <v>1.45</v>
      </c>
      <c r="I390" s="3">
        <f t="shared" si="4"/>
        <v>2.9</v>
      </c>
      <c r="J390" s="3"/>
      <c r="K390" s="123" t="s">
        <v>1904</v>
      </c>
      <c r="L390" s="123" t="s">
        <v>1905</v>
      </c>
    </row>
    <row r="391" spans="1:12" s="308" customFormat="1" ht="173.25">
      <c r="A391" s="492"/>
      <c r="B391" s="493"/>
      <c r="C391" s="123">
        <v>42</v>
      </c>
      <c r="D391" s="123" t="s">
        <v>1906</v>
      </c>
      <c r="E391" s="123" t="s">
        <v>32</v>
      </c>
      <c r="F391" s="5" t="s">
        <v>1803</v>
      </c>
      <c r="G391" s="3">
        <v>4.09</v>
      </c>
      <c r="H391" s="3">
        <v>1.2269999999999999</v>
      </c>
      <c r="I391" s="3">
        <f t="shared" si="4"/>
        <v>4.09</v>
      </c>
      <c r="J391" s="3"/>
      <c r="K391" s="123" t="s">
        <v>1901</v>
      </c>
      <c r="L391" s="123" t="s">
        <v>1907</v>
      </c>
    </row>
    <row r="392" spans="1:12" s="308" customFormat="1" ht="94.5">
      <c r="A392" s="492"/>
      <c r="B392" s="493"/>
      <c r="C392" s="123">
        <v>43</v>
      </c>
      <c r="D392" s="123" t="s">
        <v>1908</v>
      </c>
      <c r="E392" s="123" t="s">
        <v>22</v>
      </c>
      <c r="F392" s="5" t="s">
        <v>1803</v>
      </c>
      <c r="G392" s="3">
        <v>1.07</v>
      </c>
      <c r="H392" s="3">
        <v>0.69550000000000012</v>
      </c>
      <c r="I392" s="3">
        <f t="shared" si="4"/>
        <v>1.07</v>
      </c>
      <c r="J392" s="3"/>
      <c r="K392" s="123" t="s">
        <v>1909</v>
      </c>
      <c r="L392" s="123" t="s">
        <v>1910</v>
      </c>
    </row>
    <row r="393" spans="1:12" s="308" customFormat="1" ht="94.5">
      <c r="A393" s="492"/>
      <c r="B393" s="493"/>
      <c r="C393" s="123">
        <v>44</v>
      </c>
      <c r="D393" s="123" t="s">
        <v>1911</v>
      </c>
      <c r="E393" s="123" t="s">
        <v>22</v>
      </c>
      <c r="F393" s="5" t="s">
        <v>1803</v>
      </c>
      <c r="G393" s="3">
        <v>5.2</v>
      </c>
      <c r="H393" s="3">
        <v>4.16</v>
      </c>
      <c r="I393" s="3">
        <f t="shared" si="4"/>
        <v>5.2</v>
      </c>
      <c r="J393" s="3"/>
      <c r="K393" s="123" t="s">
        <v>1912</v>
      </c>
      <c r="L393" s="123" t="s">
        <v>1913</v>
      </c>
    </row>
    <row r="394" spans="1:12" s="308" customFormat="1" ht="110.25">
      <c r="A394" s="492"/>
      <c r="B394" s="493"/>
      <c r="C394" s="123">
        <v>45</v>
      </c>
      <c r="D394" s="123" t="s">
        <v>1914</v>
      </c>
      <c r="E394" s="123" t="s">
        <v>23</v>
      </c>
      <c r="F394" s="123" t="s">
        <v>1790</v>
      </c>
      <c r="G394" s="3">
        <f>4215/10000</f>
        <v>0.42149999999999999</v>
      </c>
      <c r="H394" s="3">
        <f>2560/10000</f>
        <v>0.25600000000000001</v>
      </c>
      <c r="I394" s="3">
        <f t="shared" si="4"/>
        <v>0.42149999999999999</v>
      </c>
      <c r="J394" s="3"/>
      <c r="K394" s="123" t="s">
        <v>1847</v>
      </c>
      <c r="L394" s="123" t="s">
        <v>1915</v>
      </c>
    </row>
    <row r="395" spans="1:12" s="308" customFormat="1" ht="63">
      <c r="A395" s="492"/>
      <c r="B395" s="493"/>
      <c r="C395" s="123">
        <v>46</v>
      </c>
      <c r="D395" s="123" t="s">
        <v>1916</v>
      </c>
      <c r="E395" s="123" t="s">
        <v>23</v>
      </c>
      <c r="F395" s="5" t="s">
        <v>1803</v>
      </c>
      <c r="G395" s="3">
        <v>0.35</v>
      </c>
      <c r="H395" s="3">
        <f>+I395*0.7</f>
        <v>0.24499999999999997</v>
      </c>
      <c r="I395" s="3">
        <f t="shared" si="4"/>
        <v>0.35</v>
      </c>
      <c r="J395" s="3"/>
      <c r="K395" s="123" t="s">
        <v>1917</v>
      </c>
      <c r="L395" s="123" t="s">
        <v>1918</v>
      </c>
    </row>
    <row r="396" spans="1:12" s="308" customFormat="1" ht="63">
      <c r="A396" s="492"/>
      <c r="B396" s="493"/>
      <c r="C396" s="123">
        <v>47</v>
      </c>
      <c r="D396" s="123" t="s">
        <v>1919</v>
      </c>
      <c r="E396" s="953" t="s">
        <v>1789</v>
      </c>
      <c r="F396" s="5" t="s">
        <v>1803</v>
      </c>
      <c r="G396" s="3">
        <v>1.3283</v>
      </c>
      <c r="H396" s="3">
        <v>1.03</v>
      </c>
      <c r="I396" s="3">
        <f>G396</f>
        <v>1.3283</v>
      </c>
      <c r="J396" s="3"/>
      <c r="K396" s="123" t="s">
        <v>1920</v>
      </c>
      <c r="L396" s="123" t="s">
        <v>1921</v>
      </c>
    </row>
    <row r="397" spans="1:12" s="308" customFormat="1" ht="78.75">
      <c r="A397" s="492"/>
      <c r="B397" s="493"/>
      <c r="C397" s="123">
        <v>48</v>
      </c>
      <c r="D397" s="123" t="s">
        <v>1922</v>
      </c>
      <c r="E397" s="953" t="s">
        <v>1789</v>
      </c>
      <c r="F397" s="5" t="s">
        <v>1803</v>
      </c>
      <c r="G397" s="3">
        <v>1.806</v>
      </c>
      <c r="H397" s="3"/>
      <c r="I397" s="3">
        <f>+G397</f>
        <v>1.806</v>
      </c>
      <c r="J397" s="3"/>
      <c r="K397" s="123" t="s">
        <v>1923</v>
      </c>
      <c r="L397" s="123" t="s">
        <v>1924</v>
      </c>
    </row>
    <row r="398" spans="1:12" s="308" customFormat="1" ht="78.75">
      <c r="A398" s="492"/>
      <c r="B398" s="493"/>
      <c r="C398" s="123">
        <v>49</v>
      </c>
      <c r="D398" s="123" t="s">
        <v>1925</v>
      </c>
      <c r="E398" s="953" t="s">
        <v>1789</v>
      </c>
      <c r="F398" s="5" t="s">
        <v>1803</v>
      </c>
      <c r="G398" s="3">
        <v>1.92</v>
      </c>
      <c r="H398" s="3">
        <v>1.6</v>
      </c>
      <c r="I398" s="3">
        <f>G398</f>
        <v>1.92</v>
      </c>
      <c r="J398" s="3"/>
      <c r="K398" s="123" t="s">
        <v>1926</v>
      </c>
      <c r="L398" s="123" t="s">
        <v>1927</v>
      </c>
    </row>
    <row r="399" spans="1:12" s="308" customFormat="1" ht="47.25">
      <c r="A399" s="492"/>
      <c r="B399" s="493"/>
      <c r="C399" s="123">
        <v>50</v>
      </c>
      <c r="D399" s="123" t="s">
        <v>1928</v>
      </c>
      <c r="E399" s="123" t="s">
        <v>24</v>
      </c>
      <c r="F399" s="5" t="s">
        <v>1803</v>
      </c>
      <c r="G399" s="3">
        <v>0.7</v>
      </c>
      <c r="H399" s="3">
        <v>0.7</v>
      </c>
      <c r="I399" s="3">
        <f>+H399</f>
        <v>0.7</v>
      </c>
      <c r="J399" s="3"/>
      <c r="K399" s="953" t="s">
        <v>1929</v>
      </c>
      <c r="L399" s="123" t="s">
        <v>1930</v>
      </c>
    </row>
    <row r="400" spans="1:12" s="309" customFormat="1" ht="15.75">
      <c r="A400" s="450"/>
      <c r="B400" s="494"/>
      <c r="C400" s="448" t="s">
        <v>657</v>
      </c>
      <c r="D400" s="1444" t="s">
        <v>745</v>
      </c>
      <c r="E400" s="1451"/>
      <c r="F400" s="1452"/>
      <c r="G400" s="450"/>
      <c r="H400" s="467"/>
      <c r="I400" s="179"/>
      <c r="J400" s="179"/>
      <c r="K400" s="179"/>
      <c r="L400" s="280"/>
    </row>
    <row r="401" spans="1:207" s="308" customFormat="1" ht="78.75">
      <c r="A401" s="492"/>
      <c r="B401" s="493"/>
      <c r="C401" s="123">
        <v>51</v>
      </c>
      <c r="D401" s="123" t="s">
        <v>1931</v>
      </c>
      <c r="E401" s="123" t="s">
        <v>32</v>
      </c>
      <c r="F401" s="5" t="s">
        <v>1803</v>
      </c>
      <c r="G401" s="3">
        <v>4.0199999999999996</v>
      </c>
      <c r="H401" s="3">
        <v>3.2159999999999997</v>
      </c>
      <c r="I401" s="3">
        <f t="shared" ref="I401:I407" si="5">+G401</f>
        <v>4.0199999999999996</v>
      </c>
      <c r="J401" s="3"/>
      <c r="K401" s="123" t="s">
        <v>1932</v>
      </c>
      <c r="L401" s="12" t="s">
        <v>1933</v>
      </c>
    </row>
    <row r="402" spans="1:207" s="308" customFormat="1" ht="63">
      <c r="A402" s="450"/>
      <c r="B402" s="494"/>
      <c r="C402" s="123">
        <v>52</v>
      </c>
      <c r="D402" s="123" t="s">
        <v>1934</v>
      </c>
      <c r="E402" s="123" t="s">
        <v>32</v>
      </c>
      <c r="F402" s="5" t="s">
        <v>1803</v>
      </c>
      <c r="G402" s="3">
        <v>4.3971999999999998</v>
      </c>
      <c r="H402" s="3">
        <v>3.51776</v>
      </c>
      <c r="I402" s="3">
        <f t="shared" si="5"/>
        <v>4.3971999999999998</v>
      </c>
      <c r="J402" s="3"/>
      <c r="K402" s="123" t="s">
        <v>1932</v>
      </c>
      <c r="L402" s="12" t="s">
        <v>1935</v>
      </c>
    </row>
    <row r="403" spans="1:207" s="308" customFormat="1" ht="94.5">
      <c r="A403" s="450"/>
      <c r="B403" s="494"/>
      <c r="C403" s="123">
        <v>53</v>
      </c>
      <c r="D403" s="123" t="s">
        <v>1936</v>
      </c>
      <c r="E403" s="123" t="s">
        <v>32</v>
      </c>
      <c r="F403" s="5" t="s">
        <v>52</v>
      </c>
      <c r="G403" s="3">
        <v>4.4730999999999996</v>
      </c>
      <c r="H403" s="3">
        <v>3.5784799999999999</v>
      </c>
      <c r="I403" s="3">
        <f t="shared" si="5"/>
        <v>4.4730999999999996</v>
      </c>
      <c r="J403" s="3"/>
      <c r="K403" s="123" t="s">
        <v>1932</v>
      </c>
      <c r="L403" s="12" t="s">
        <v>1937</v>
      </c>
    </row>
    <row r="404" spans="1:207" s="308" customFormat="1" ht="110.25">
      <c r="A404" s="492"/>
      <c r="B404" s="493"/>
      <c r="C404" s="123">
        <v>54</v>
      </c>
      <c r="D404" s="123" t="s">
        <v>1938</v>
      </c>
      <c r="E404" s="123" t="s">
        <v>32</v>
      </c>
      <c r="F404" s="5" t="s">
        <v>1803</v>
      </c>
      <c r="G404" s="3">
        <v>3.3</v>
      </c>
      <c r="H404" s="3">
        <v>2.64</v>
      </c>
      <c r="I404" s="3">
        <f t="shared" si="5"/>
        <v>3.3</v>
      </c>
      <c r="J404" s="3"/>
      <c r="K404" s="123" t="s">
        <v>1939</v>
      </c>
      <c r="L404" s="123" t="s">
        <v>1940</v>
      </c>
    </row>
    <row r="405" spans="1:207" s="308" customFormat="1" ht="110.25">
      <c r="A405" s="450"/>
      <c r="B405" s="494"/>
      <c r="C405" s="123">
        <v>55</v>
      </c>
      <c r="D405" s="123" t="s">
        <v>1941</v>
      </c>
      <c r="E405" s="123" t="s">
        <v>38</v>
      </c>
      <c r="F405" s="5" t="s">
        <v>1803</v>
      </c>
      <c r="G405" s="3">
        <v>0.84</v>
      </c>
      <c r="H405" s="3">
        <v>0.67200000000000004</v>
      </c>
      <c r="I405" s="3">
        <f t="shared" si="5"/>
        <v>0.84</v>
      </c>
      <c r="J405" s="3"/>
      <c r="K405" s="123" t="s">
        <v>1901</v>
      </c>
      <c r="L405" s="123" t="s">
        <v>1942</v>
      </c>
    </row>
    <row r="406" spans="1:207" s="308" customFormat="1" ht="94.5">
      <c r="A406" s="492"/>
      <c r="B406" s="493"/>
      <c r="C406" s="123">
        <v>56</v>
      </c>
      <c r="D406" s="123" t="s">
        <v>1943</v>
      </c>
      <c r="E406" s="123" t="s">
        <v>38</v>
      </c>
      <c r="F406" s="5" t="s">
        <v>1803</v>
      </c>
      <c r="G406" s="3">
        <v>0.46</v>
      </c>
      <c r="H406" s="3">
        <v>0.36800000000000005</v>
      </c>
      <c r="I406" s="3">
        <f t="shared" si="5"/>
        <v>0.46</v>
      </c>
      <c r="J406" s="3"/>
      <c r="K406" s="123" t="s">
        <v>1850</v>
      </c>
      <c r="L406" s="123" t="s">
        <v>1944</v>
      </c>
    </row>
    <row r="407" spans="1:207" s="308" customFormat="1" ht="94.5">
      <c r="A407" s="492"/>
      <c r="B407" s="493"/>
      <c r="C407" s="123">
        <v>57</v>
      </c>
      <c r="D407" s="123" t="s">
        <v>1945</v>
      </c>
      <c r="E407" s="123" t="s">
        <v>23</v>
      </c>
      <c r="F407" s="5" t="s">
        <v>1803</v>
      </c>
      <c r="G407" s="3">
        <v>1.3</v>
      </c>
      <c r="H407" s="3">
        <f>800/10000</f>
        <v>0.08</v>
      </c>
      <c r="I407" s="3">
        <f t="shared" si="5"/>
        <v>1.3</v>
      </c>
      <c r="J407" s="3"/>
      <c r="K407" s="123" t="s">
        <v>1832</v>
      </c>
      <c r="L407" s="123" t="s">
        <v>1946</v>
      </c>
    </row>
    <row r="408" spans="1:207" s="308" customFormat="1" ht="78.75">
      <c r="A408" s="444"/>
      <c r="B408" s="496"/>
      <c r="C408" s="123">
        <v>58</v>
      </c>
      <c r="D408" s="123" t="s">
        <v>1947</v>
      </c>
      <c r="E408" s="953" t="s">
        <v>22</v>
      </c>
      <c r="F408" s="5" t="s">
        <v>1803</v>
      </c>
      <c r="G408" s="3">
        <v>6.67</v>
      </c>
      <c r="H408" s="3"/>
      <c r="I408" s="3">
        <f>G408</f>
        <v>6.67</v>
      </c>
      <c r="J408" s="3"/>
      <c r="K408" s="123" t="s">
        <v>1948</v>
      </c>
      <c r="L408" s="1117" t="s">
        <v>1949</v>
      </c>
    </row>
    <row r="409" spans="1:207" s="288" customFormat="1" ht="15.75">
      <c r="A409" s="179"/>
      <c r="B409" s="447"/>
      <c r="C409" s="448" t="s">
        <v>234</v>
      </c>
      <c r="D409" s="1444" t="s">
        <v>1048</v>
      </c>
      <c r="E409" s="1447"/>
      <c r="F409" s="1448"/>
      <c r="G409" s="450"/>
      <c r="H409" s="467"/>
      <c r="I409" s="179"/>
      <c r="J409" s="179"/>
      <c r="K409" s="179"/>
      <c r="L409" s="280"/>
    </row>
    <row r="410" spans="1:207" s="310" customFormat="1" ht="47.25">
      <c r="A410" s="497"/>
      <c r="B410" s="497"/>
      <c r="C410" s="123">
        <v>59</v>
      </c>
      <c r="D410" s="27" t="s">
        <v>1954</v>
      </c>
      <c r="E410" s="5" t="s">
        <v>24</v>
      </c>
      <c r="F410" s="5" t="s">
        <v>1803</v>
      </c>
      <c r="G410" s="3">
        <v>0.3</v>
      </c>
      <c r="H410" s="3"/>
      <c r="I410" s="3">
        <v>0.3</v>
      </c>
      <c r="J410" s="3"/>
      <c r="K410" s="953" t="s">
        <v>1955</v>
      </c>
      <c r="L410" s="123" t="s">
        <v>1956</v>
      </c>
    </row>
    <row r="411" spans="1:207" s="310" customFormat="1" ht="283.5">
      <c r="A411" s="1050"/>
      <c r="B411" s="1050"/>
      <c r="C411" s="123">
        <v>60</v>
      </c>
      <c r="D411" s="123" t="s">
        <v>3438</v>
      </c>
      <c r="E411" s="123" t="s">
        <v>38</v>
      </c>
      <c r="F411" s="5" t="s">
        <v>1803</v>
      </c>
      <c r="G411" s="3">
        <v>2.35</v>
      </c>
      <c r="H411" s="3"/>
      <c r="I411" s="3">
        <f>+G411</f>
        <v>2.35</v>
      </c>
      <c r="J411" s="3"/>
      <c r="K411" s="123" t="s">
        <v>3439</v>
      </c>
      <c r="L411" s="123" t="s">
        <v>3440</v>
      </c>
    </row>
    <row r="412" spans="1:207" s="310" customFormat="1" ht="47.25">
      <c r="A412" s="497"/>
      <c r="B412" s="497"/>
      <c r="C412" s="123">
        <v>61</v>
      </c>
      <c r="D412" s="123" t="s">
        <v>1876</v>
      </c>
      <c r="E412" s="5" t="s">
        <v>24</v>
      </c>
      <c r="F412" s="5" t="s">
        <v>1803</v>
      </c>
      <c r="G412" s="3">
        <v>0.5</v>
      </c>
      <c r="H412" s="3"/>
      <c r="I412" s="3">
        <v>0.5</v>
      </c>
      <c r="J412" s="3"/>
      <c r="K412" s="953" t="s">
        <v>1877</v>
      </c>
      <c r="L412" s="123" t="s">
        <v>1957</v>
      </c>
    </row>
    <row r="413" spans="1:207" s="288" customFormat="1" ht="15.75">
      <c r="A413" s="179"/>
      <c r="B413" s="447"/>
      <c r="C413" s="1444" t="s">
        <v>179</v>
      </c>
      <c r="D413" s="1448"/>
      <c r="E413" s="280"/>
      <c r="F413" s="280"/>
      <c r="G413" s="450"/>
      <c r="H413" s="467"/>
      <c r="I413" s="179"/>
      <c r="J413" s="179"/>
      <c r="K413" s="179"/>
      <c r="L413" s="280"/>
    </row>
    <row r="414" spans="1:207" s="288" customFormat="1" ht="15.75">
      <c r="A414" s="179"/>
      <c r="B414" s="447"/>
      <c r="C414" s="448" t="s">
        <v>233</v>
      </c>
      <c r="D414" s="1444" t="s">
        <v>749</v>
      </c>
      <c r="E414" s="1445"/>
      <c r="F414" s="1446"/>
      <c r="G414" s="450"/>
      <c r="H414" s="467"/>
      <c r="I414" s="179"/>
      <c r="J414" s="179"/>
      <c r="K414" s="179"/>
      <c r="L414" s="280"/>
    </row>
    <row r="415" spans="1:207" s="315" customFormat="1" ht="15.75">
      <c r="A415" s="509"/>
      <c r="B415" s="510"/>
      <c r="C415" s="448" t="s">
        <v>450</v>
      </c>
      <c r="D415" s="1433" t="s">
        <v>747</v>
      </c>
      <c r="E415" s="1434"/>
      <c r="F415" s="1435"/>
      <c r="G415" s="450"/>
      <c r="H415" s="508"/>
      <c r="I415" s="508"/>
      <c r="J415" s="1436"/>
      <c r="K415" s="1437"/>
      <c r="L415" s="1438"/>
      <c r="M415" s="314"/>
      <c r="N415" s="314"/>
      <c r="O415" s="314"/>
      <c r="P415" s="314"/>
      <c r="Q415" s="314"/>
      <c r="R415" s="314"/>
      <c r="S415" s="314"/>
      <c r="T415" s="314"/>
      <c r="U415" s="314"/>
      <c r="V415" s="314"/>
      <c r="W415" s="314"/>
      <c r="X415" s="314"/>
      <c r="Y415" s="314"/>
      <c r="Z415" s="314"/>
      <c r="AA415" s="226"/>
      <c r="AB415" s="226"/>
      <c r="AC415" s="226"/>
      <c r="AD415" s="226"/>
      <c r="AE415" s="226"/>
      <c r="AF415" s="226"/>
      <c r="AG415" s="226"/>
      <c r="AH415" s="226"/>
      <c r="AI415" s="226"/>
      <c r="AJ415" s="226"/>
      <c r="AK415" s="226"/>
      <c r="AL415" s="226"/>
      <c r="AM415" s="226"/>
      <c r="AN415" s="226"/>
      <c r="AO415" s="226"/>
      <c r="AP415" s="226"/>
      <c r="AQ415" s="226"/>
      <c r="AR415" s="226"/>
      <c r="AS415" s="226"/>
      <c r="AT415" s="226"/>
      <c r="AU415" s="226"/>
      <c r="AV415" s="226"/>
      <c r="AW415" s="226"/>
      <c r="AX415" s="226"/>
      <c r="AY415" s="226"/>
      <c r="AZ415" s="226"/>
      <c r="BA415" s="226"/>
      <c r="BB415" s="226"/>
      <c r="BC415" s="226"/>
      <c r="BD415" s="226"/>
      <c r="BE415" s="226"/>
      <c r="BF415" s="226"/>
      <c r="BG415" s="226"/>
      <c r="BH415" s="226"/>
      <c r="BI415" s="226"/>
      <c r="BJ415" s="226"/>
      <c r="BK415" s="226"/>
      <c r="BL415" s="226"/>
      <c r="BM415" s="226"/>
      <c r="BN415" s="226"/>
      <c r="BO415" s="226"/>
      <c r="BP415" s="226"/>
      <c r="BQ415" s="226"/>
      <c r="BR415" s="226"/>
      <c r="BS415" s="226"/>
      <c r="BT415" s="226"/>
      <c r="BU415" s="226"/>
      <c r="BV415" s="226"/>
      <c r="BW415" s="226"/>
      <c r="BX415" s="226"/>
      <c r="BY415" s="226"/>
      <c r="BZ415" s="226"/>
      <c r="CA415" s="226"/>
      <c r="CB415" s="226"/>
      <c r="CC415" s="226"/>
      <c r="CD415" s="226"/>
      <c r="CE415" s="226"/>
      <c r="CF415" s="226"/>
      <c r="CG415" s="226"/>
      <c r="CH415" s="226"/>
      <c r="CI415" s="226"/>
      <c r="CJ415" s="226"/>
      <c r="CK415" s="226"/>
      <c r="CL415" s="226"/>
      <c r="CM415" s="226"/>
      <c r="CN415" s="226"/>
      <c r="CO415" s="226"/>
      <c r="CP415" s="226"/>
      <c r="CQ415" s="226"/>
      <c r="CR415" s="226"/>
      <c r="CS415" s="226"/>
      <c r="CT415" s="226"/>
      <c r="CU415" s="226"/>
      <c r="CV415" s="226"/>
      <c r="CW415" s="226"/>
      <c r="CX415" s="226"/>
      <c r="CY415" s="226"/>
      <c r="CZ415" s="226"/>
      <c r="DA415" s="226"/>
      <c r="DB415" s="226"/>
      <c r="DC415" s="226"/>
      <c r="DD415" s="226"/>
      <c r="DE415" s="226"/>
      <c r="DF415" s="226"/>
      <c r="DG415" s="226"/>
      <c r="DH415" s="226"/>
      <c r="DI415" s="226"/>
      <c r="DJ415" s="226"/>
      <c r="DK415" s="226"/>
      <c r="DL415" s="226"/>
      <c r="DM415" s="226"/>
      <c r="DN415" s="226"/>
      <c r="DO415" s="226"/>
      <c r="DP415" s="226"/>
      <c r="DQ415" s="226"/>
      <c r="DR415" s="226"/>
      <c r="DS415" s="226"/>
      <c r="DT415" s="226"/>
      <c r="DU415" s="226"/>
      <c r="DV415" s="226"/>
      <c r="DW415" s="226"/>
      <c r="DX415" s="226"/>
      <c r="DY415" s="226"/>
      <c r="DZ415" s="226"/>
      <c r="EA415" s="226"/>
      <c r="EB415" s="226"/>
      <c r="EC415" s="226"/>
      <c r="ED415" s="226"/>
      <c r="EE415" s="226"/>
      <c r="EF415" s="226"/>
      <c r="EG415" s="226"/>
      <c r="EH415" s="226"/>
      <c r="EI415" s="226"/>
      <c r="EJ415" s="226"/>
      <c r="EK415" s="226"/>
      <c r="EL415" s="226"/>
      <c r="EM415" s="226"/>
      <c r="EN415" s="226"/>
      <c r="EO415" s="226"/>
      <c r="EP415" s="226"/>
      <c r="EQ415" s="226"/>
      <c r="ER415" s="226"/>
      <c r="ES415" s="226"/>
      <c r="ET415" s="226"/>
      <c r="EU415" s="226"/>
      <c r="EV415" s="226"/>
      <c r="EW415" s="226"/>
      <c r="EX415" s="226"/>
      <c r="EY415" s="226"/>
      <c r="EZ415" s="226"/>
      <c r="FA415" s="226"/>
      <c r="FB415" s="226"/>
      <c r="FC415" s="226"/>
      <c r="FD415" s="226"/>
      <c r="FE415" s="226"/>
      <c r="FF415" s="226"/>
      <c r="FG415" s="226"/>
      <c r="FH415" s="226"/>
      <c r="FI415" s="226"/>
      <c r="FJ415" s="226"/>
      <c r="FK415" s="226"/>
      <c r="FL415" s="226"/>
      <c r="FM415" s="226"/>
      <c r="FN415" s="226"/>
      <c r="FO415" s="226"/>
      <c r="FP415" s="226"/>
      <c r="FQ415" s="226"/>
      <c r="FR415" s="226"/>
      <c r="FS415" s="226"/>
      <c r="FT415" s="226"/>
      <c r="FU415" s="226"/>
      <c r="FV415" s="226"/>
      <c r="FW415" s="226"/>
      <c r="FX415" s="226"/>
      <c r="FY415" s="226"/>
      <c r="FZ415" s="226"/>
      <c r="GA415" s="226"/>
      <c r="GB415" s="226"/>
      <c r="GC415" s="226"/>
      <c r="GD415" s="226"/>
      <c r="GE415" s="226"/>
      <c r="GF415" s="226"/>
      <c r="GG415" s="226"/>
      <c r="GH415" s="226"/>
      <c r="GI415" s="226"/>
      <c r="GJ415" s="226"/>
      <c r="GK415" s="226"/>
      <c r="GL415" s="226"/>
      <c r="GM415" s="226"/>
      <c r="GN415" s="226"/>
      <c r="GO415" s="226"/>
      <c r="GP415" s="226"/>
      <c r="GQ415" s="226"/>
      <c r="GR415" s="226"/>
      <c r="GS415" s="226"/>
      <c r="GT415" s="226"/>
      <c r="GU415" s="226"/>
      <c r="GV415" s="226"/>
      <c r="GW415" s="226"/>
      <c r="GX415" s="226"/>
      <c r="GY415" s="226"/>
    </row>
    <row r="416" spans="1:207" s="312" customFormat="1" ht="110.25">
      <c r="A416" s="504"/>
      <c r="B416" s="506"/>
      <c r="C416" s="70">
        <v>1</v>
      </c>
      <c r="D416" s="1051" t="s">
        <v>3441</v>
      </c>
      <c r="E416" s="1051" t="s">
        <v>24</v>
      </c>
      <c r="F416" s="1051" t="s">
        <v>154</v>
      </c>
      <c r="G416" s="444">
        <v>0.38</v>
      </c>
      <c r="H416" s="507">
        <v>0.02</v>
      </c>
      <c r="I416" s="507">
        <v>0.38</v>
      </c>
      <c r="J416" s="507" t="s">
        <v>285</v>
      </c>
      <c r="K416" s="507" t="s">
        <v>153</v>
      </c>
      <c r="L416" s="1052" t="s">
        <v>3442</v>
      </c>
    </row>
    <row r="417" spans="1:207" s="312" customFormat="1" ht="47.25">
      <c r="A417" s="504"/>
      <c r="B417" s="506"/>
      <c r="C417" s="70">
        <v>2</v>
      </c>
      <c r="D417" s="1053" t="s">
        <v>3443</v>
      </c>
      <c r="E417" s="123" t="s">
        <v>23</v>
      </c>
      <c r="F417" s="1054" t="s">
        <v>3444</v>
      </c>
      <c r="G417" s="832">
        <v>0.1</v>
      </c>
      <c r="H417" s="178"/>
      <c r="I417" s="1314">
        <v>0.1</v>
      </c>
      <c r="J417" s="71" t="s">
        <v>285</v>
      </c>
      <c r="K417" s="72" t="s">
        <v>3445</v>
      </c>
      <c r="L417" s="1055" t="s">
        <v>3446</v>
      </c>
    </row>
    <row r="418" spans="1:207" s="311" customFormat="1" ht="15.75">
      <c r="A418" s="498"/>
      <c r="B418" s="499"/>
      <c r="C418" s="501" t="s">
        <v>432</v>
      </c>
      <c r="D418" s="1433" t="s">
        <v>750</v>
      </c>
      <c r="E418" s="1434"/>
      <c r="F418" s="1435"/>
      <c r="G418" s="450"/>
      <c r="H418" s="501"/>
      <c r="I418" s="501"/>
      <c r="J418" s="502"/>
      <c r="K418" s="501"/>
      <c r="L418" s="500"/>
    </row>
    <row r="419" spans="1:207" s="312" customFormat="1" ht="126">
      <c r="A419" s="504"/>
      <c r="B419" s="506"/>
      <c r="C419" s="70">
        <v>3</v>
      </c>
      <c r="D419" s="12" t="s">
        <v>603</v>
      </c>
      <c r="E419" s="123" t="s">
        <v>12</v>
      </c>
      <c r="F419" s="123" t="s">
        <v>604</v>
      </c>
      <c r="G419" s="832">
        <v>30.759999999999998</v>
      </c>
      <c r="H419" s="178">
        <v>0.6</v>
      </c>
      <c r="I419" s="1314">
        <v>30.76</v>
      </c>
      <c r="J419" s="71" t="s">
        <v>285</v>
      </c>
      <c r="K419" s="72" t="s">
        <v>831</v>
      </c>
      <c r="L419" s="106" t="s">
        <v>605</v>
      </c>
    </row>
    <row r="420" spans="1:207" s="311" customFormat="1" ht="15.75">
      <c r="A420" s="498"/>
      <c r="B420" s="499"/>
      <c r="C420" s="501" t="s">
        <v>657</v>
      </c>
      <c r="D420" s="1433" t="s">
        <v>745</v>
      </c>
      <c r="E420" s="1434"/>
      <c r="F420" s="1435"/>
      <c r="G420" s="450"/>
      <c r="H420" s="501"/>
      <c r="I420" s="501"/>
      <c r="J420" s="502"/>
      <c r="K420" s="501"/>
      <c r="L420" s="500"/>
    </row>
    <row r="421" spans="1:207" s="312" customFormat="1" ht="94.5">
      <c r="A421" s="504"/>
      <c r="B421" s="506"/>
      <c r="C421" s="1054">
        <v>4</v>
      </c>
      <c r="D421" s="122" t="s">
        <v>832</v>
      </c>
      <c r="E421" s="123" t="s">
        <v>12</v>
      </c>
      <c r="F421" s="123" t="s">
        <v>833</v>
      </c>
      <c r="G421" s="832">
        <v>0.03</v>
      </c>
      <c r="H421" s="260">
        <v>0.03</v>
      </c>
      <c r="I421" s="832">
        <v>0.03</v>
      </c>
      <c r="J421" s="123" t="s">
        <v>285</v>
      </c>
      <c r="K421" s="70" t="s">
        <v>153</v>
      </c>
      <c r="L421" s="106" t="s">
        <v>834</v>
      </c>
    </row>
    <row r="422" spans="1:207" s="313" customFormat="1" ht="47.25">
      <c r="A422" s="504"/>
      <c r="B422" s="506"/>
      <c r="C422" s="1054">
        <v>5</v>
      </c>
      <c r="D422" s="1" t="s">
        <v>836</v>
      </c>
      <c r="E422" s="123" t="s">
        <v>23</v>
      </c>
      <c r="F422" s="123" t="s">
        <v>653</v>
      </c>
      <c r="G422" s="832">
        <v>0.01</v>
      </c>
      <c r="H422" s="178"/>
      <c r="I422" s="1314">
        <v>4.0000000000000001E-3</v>
      </c>
      <c r="J422" s="71" t="s">
        <v>285</v>
      </c>
      <c r="K422" s="72" t="s">
        <v>652</v>
      </c>
      <c r="L422" s="106" t="s">
        <v>835</v>
      </c>
    </row>
    <row r="423" spans="1:207" s="288" customFormat="1" ht="15.75" hidden="1">
      <c r="A423" s="179"/>
      <c r="B423" s="447"/>
      <c r="C423" s="448" t="s">
        <v>234</v>
      </c>
      <c r="D423" s="1444" t="s">
        <v>1048</v>
      </c>
      <c r="E423" s="1447"/>
      <c r="F423" s="1448"/>
      <c r="G423" s="450"/>
      <c r="H423" s="508"/>
      <c r="I423" s="508"/>
      <c r="J423" s="179"/>
      <c r="K423" s="179"/>
      <c r="L423" s="280"/>
    </row>
    <row r="424" spans="1:207" s="288" customFormat="1" ht="15.75" hidden="1">
      <c r="A424" s="179"/>
      <c r="B424" s="447"/>
      <c r="C424" s="507"/>
      <c r="D424" s="107"/>
      <c r="E424" s="27"/>
      <c r="F424" s="503"/>
      <c r="G424" s="444"/>
      <c r="H424" s="503"/>
      <c r="I424" s="505"/>
      <c r="J424" s="503"/>
      <c r="K424" s="27"/>
      <c r="L424" s="107"/>
    </row>
    <row r="425" spans="1:207" s="312" customFormat="1" ht="15.75" hidden="1">
      <c r="A425" s="498"/>
      <c r="B425" s="499"/>
      <c r="C425" s="507"/>
      <c r="D425" s="556"/>
      <c r="E425" s="27"/>
      <c r="F425" s="505"/>
      <c r="G425" s="444"/>
      <c r="H425" s="505"/>
      <c r="I425" s="505"/>
      <c r="J425" s="503"/>
      <c r="K425" s="505"/>
      <c r="L425" s="556"/>
    </row>
    <row r="426" spans="1:207" s="288" customFormat="1" ht="15.75">
      <c r="A426" s="179"/>
      <c r="B426" s="447"/>
      <c r="C426" s="1444" t="s">
        <v>180</v>
      </c>
      <c r="D426" s="1448"/>
      <c r="E426" s="280"/>
      <c r="F426" s="280"/>
      <c r="G426" s="450"/>
      <c r="H426" s="467"/>
      <c r="I426" s="179"/>
      <c r="J426" s="179"/>
      <c r="K426" s="179"/>
      <c r="L426" s="280"/>
    </row>
    <row r="427" spans="1:207" s="288" customFormat="1" ht="15.75">
      <c r="A427" s="179"/>
      <c r="B427" s="447"/>
      <c r="C427" s="448" t="s">
        <v>233</v>
      </c>
      <c r="D427" s="1444" t="s">
        <v>749</v>
      </c>
      <c r="E427" s="1445"/>
      <c r="F427" s="1446"/>
      <c r="G427" s="450"/>
      <c r="H427" s="467"/>
      <c r="I427" s="179"/>
      <c r="J427" s="179"/>
      <c r="K427" s="179"/>
      <c r="L427" s="280"/>
    </row>
    <row r="428" spans="1:207" s="315" customFormat="1" ht="15.75">
      <c r="A428" s="509"/>
      <c r="B428" s="510"/>
      <c r="C428" s="448" t="s">
        <v>450</v>
      </c>
      <c r="D428" s="1433" t="s">
        <v>747</v>
      </c>
      <c r="E428" s="1434"/>
      <c r="F428" s="1435"/>
      <c r="G428" s="450"/>
      <c r="H428" s="508"/>
      <c r="I428" s="508"/>
      <c r="J428" s="1436"/>
      <c r="K428" s="1437"/>
      <c r="L428" s="1438"/>
      <c r="M428" s="314"/>
      <c r="N428" s="314"/>
      <c r="O428" s="314"/>
      <c r="P428" s="314"/>
      <c r="Q428" s="314"/>
      <c r="R428" s="314"/>
      <c r="S428" s="314"/>
      <c r="T428" s="314"/>
      <c r="U428" s="314"/>
      <c r="V428" s="314"/>
      <c r="W428" s="314"/>
      <c r="X428" s="314"/>
      <c r="Y428" s="314"/>
      <c r="Z428" s="314"/>
      <c r="AA428" s="226"/>
      <c r="AB428" s="226"/>
      <c r="AC428" s="226"/>
      <c r="AD428" s="226"/>
      <c r="AE428" s="226"/>
      <c r="AF428" s="226"/>
      <c r="AG428" s="226"/>
      <c r="AH428" s="226"/>
      <c r="AI428" s="226"/>
      <c r="AJ428" s="226"/>
      <c r="AK428" s="226"/>
      <c r="AL428" s="226"/>
      <c r="AM428" s="226"/>
      <c r="AN428" s="226"/>
      <c r="AO428" s="226"/>
      <c r="AP428" s="226"/>
      <c r="AQ428" s="226"/>
      <c r="AR428" s="226"/>
      <c r="AS428" s="226"/>
      <c r="AT428" s="226"/>
      <c r="AU428" s="226"/>
      <c r="AV428" s="226"/>
      <c r="AW428" s="226"/>
      <c r="AX428" s="226"/>
      <c r="AY428" s="226"/>
      <c r="AZ428" s="226"/>
      <c r="BA428" s="226"/>
      <c r="BB428" s="226"/>
      <c r="BC428" s="226"/>
      <c r="BD428" s="226"/>
      <c r="BE428" s="226"/>
      <c r="BF428" s="226"/>
      <c r="BG428" s="226"/>
      <c r="BH428" s="226"/>
      <c r="BI428" s="226"/>
      <c r="BJ428" s="226"/>
      <c r="BK428" s="226"/>
      <c r="BL428" s="226"/>
      <c r="BM428" s="226"/>
      <c r="BN428" s="226"/>
      <c r="BO428" s="226"/>
      <c r="BP428" s="226"/>
      <c r="BQ428" s="226"/>
      <c r="BR428" s="226"/>
      <c r="BS428" s="226"/>
      <c r="BT428" s="226"/>
      <c r="BU428" s="226"/>
      <c r="BV428" s="226"/>
      <c r="BW428" s="226"/>
      <c r="BX428" s="226"/>
      <c r="BY428" s="226"/>
      <c r="BZ428" s="226"/>
      <c r="CA428" s="226"/>
      <c r="CB428" s="226"/>
      <c r="CC428" s="226"/>
      <c r="CD428" s="226"/>
      <c r="CE428" s="226"/>
      <c r="CF428" s="226"/>
      <c r="CG428" s="226"/>
      <c r="CH428" s="226"/>
      <c r="CI428" s="226"/>
      <c r="CJ428" s="226"/>
      <c r="CK428" s="226"/>
      <c r="CL428" s="226"/>
      <c r="CM428" s="226"/>
      <c r="CN428" s="226"/>
      <c r="CO428" s="226"/>
      <c r="CP428" s="226"/>
      <c r="CQ428" s="226"/>
      <c r="CR428" s="226"/>
      <c r="CS428" s="226"/>
      <c r="CT428" s="226"/>
      <c r="CU428" s="226"/>
      <c r="CV428" s="226"/>
      <c r="CW428" s="226"/>
      <c r="CX428" s="226"/>
      <c r="CY428" s="226"/>
      <c r="CZ428" s="226"/>
      <c r="DA428" s="226"/>
      <c r="DB428" s="226"/>
      <c r="DC428" s="226"/>
      <c r="DD428" s="226"/>
      <c r="DE428" s="226"/>
      <c r="DF428" s="226"/>
      <c r="DG428" s="226"/>
      <c r="DH428" s="226"/>
      <c r="DI428" s="226"/>
      <c r="DJ428" s="226"/>
      <c r="DK428" s="226"/>
      <c r="DL428" s="226"/>
      <c r="DM428" s="226"/>
      <c r="DN428" s="226"/>
      <c r="DO428" s="226"/>
      <c r="DP428" s="226"/>
      <c r="DQ428" s="226"/>
      <c r="DR428" s="226"/>
      <c r="DS428" s="226"/>
      <c r="DT428" s="226"/>
      <c r="DU428" s="226"/>
      <c r="DV428" s="226"/>
      <c r="DW428" s="226"/>
      <c r="DX428" s="226"/>
      <c r="DY428" s="226"/>
      <c r="DZ428" s="226"/>
      <c r="EA428" s="226"/>
      <c r="EB428" s="226"/>
      <c r="EC428" s="226"/>
      <c r="ED428" s="226"/>
      <c r="EE428" s="226"/>
      <c r="EF428" s="226"/>
      <c r="EG428" s="226"/>
      <c r="EH428" s="226"/>
      <c r="EI428" s="226"/>
      <c r="EJ428" s="226"/>
      <c r="EK428" s="226"/>
      <c r="EL428" s="226"/>
      <c r="EM428" s="226"/>
      <c r="EN428" s="226"/>
      <c r="EO428" s="226"/>
      <c r="EP428" s="226"/>
      <c r="EQ428" s="226"/>
      <c r="ER428" s="226"/>
      <c r="ES428" s="226"/>
      <c r="ET428" s="226"/>
      <c r="EU428" s="226"/>
      <c r="EV428" s="226"/>
      <c r="EW428" s="226"/>
      <c r="EX428" s="226"/>
      <c r="EY428" s="226"/>
      <c r="EZ428" s="226"/>
      <c r="FA428" s="226"/>
      <c r="FB428" s="226"/>
      <c r="FC428" s="226"/>
      <c r="FD428" s="226"/>
      <c r="FE428" s="226"/>
      <c r="FF428" s="226"/>
      <c r="FG428" s="226"/>
      <c r="FH428" s="226"/>
      <c r="FI428" s="226"/>
      <c r="FJ428" s="226"/>
      <c r="FK428" s="226"/>
      <c r="FL428" s="226"/>
      <c r="FM428" s="226"/>
      <c r="FN428" s="226"/>
      <c r="FO428" s="226"/>
      <c r="FP428" s="226"/>
      <c r="FQ428" s="226"/>
      <c r="FR428" s="226"/>
      <c r="FS428" s="226"/>
      <c r="FT428" s="226"/>
      <c r="FU428" s="226"/>
      <c r="FV428" s="226"/>
      <c r="FW428" s="226"/>
      <c r="FX428" s="226"/>
      <c r="FY428" s="226"/>
      <c r="FZ428" s="226"/>
      <c r="GA428" s="226"/>
      <c r="GB428" s="226"/>
      <c r="GC428" s="226"/>
      <c r="GD428" s="226"/>
      <c r="GE428" s="226"/>
      <c r="GF428" s="226"/>
      <c r="GG428" s="226"/>
      <c r="GH428" s="226"/>
      <c r="GI428" s="226"/>
      <c r="GJ428" s="226"/>
      <c r="GK428" s="226"/>
      <c r="GL428" s="226"/>
      <c r="GM428" s="226"/>
      <c r="GN428" s="226"/>
      <c r="GO428" s="226"/>
      <c r="GP428" s="226"/>
      <c r="GQ428" s="226"/>
      <c r="GR428" s="226"/>
      <c r="GS428" s="226"/>
      <c r="GT428" s="226"/>
      <c r="GU428" s="226"/>
      <c r="GV428" s="226"/>
      <c r="GW428" s="226"/>
      <c r="GX428" s="226"/>
      <c r="GY428" s="226"/>
    </row>
    <row r="429" spans="1:207" s="366" customFormat="1" ht="173.25">
      <c r="A429" s="509"/>
      <c r="B429" s="510"/>
      <c r="C429" s="123">
        <v>1</v>
      </c>
      <c r="D429" s="122" t="s">
        <v>842</v>
      </c>
      <c r="E429" s="123" t="s">
        <v>65</v>
      </c>
      <c r="F429" s="123" t="s">
        <v>502</v>
      </c>
      <c r="G429" s="4">
        <v>1.3899999999999999E-2</v>
      </c>
      <c r="H429" s="123"/>
      <c r="I429" s="4">
        <v>1.3899999999999999E-2</v>
      </c>
      <c r="J429" s="123" t="s">
        <v>78</v>
      </c>
      <c r="K429" s="123" t="s">
        <v>289</v>
      </c>
      <c r="L429" s="216" t="s">
        <v>1982</v>
      </c>
      <c r="M429" s="365"/>
      <c r="N429" s="365"/>
      <c r="O429" s="365"/>
      <c r="P429" s="365"/>
      <c r="Q429" s="365"/>
      <c r="R429" s="365"/>
      <c r="S429" s="365"/>
      <c r="T429" s="365"/>
      <c r="U429" s="365"/>
      <c r="V429" s="365"/>
      <c r="W429" s="365"/>
      <c r="X429" s="365"/>
      <c r="Y429" s="365"/>
      <c r="Z429" s="365"/>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03"/>
      <c r="AY429" s="103"/>
      <c r="AZ429" s="103"/>
      <c r="BA429" s="103"/>
      <c r="BB429" s="103"/>
      <c r="BC429" s="103"/>
      <c r="BD429" s="103"/>
      <c r="BE429" s="103"/>
      <c r="BF429" s="103"/>
      <c r="BG429" s="103"/>
      <c r="BH429" s="103"/>
      <c r="BI429" s="103"/>
      <c r="BJ429" s="103"/>
      <c r="BK429" s="103"/>
      <c r="BL429" s="103"/>
      <c r="BM429" s="103"/>
      <c r="BN429" s="103"/>
      <c r="BO429" s="103"/>
      <c r="BP429" s="103"/>
      <c r="BQ429" s="103"/>
      <c r="BR429" s="103"/>
      <c r="BS429" s="103"/>
      <c r="BT429" s="103"/>
      <c r="BU429" s="103"/>
      <c r="BV429" s="103"/>
      <c r="BW429" s="103"/>
      <c r="BX429" s="103"/>
      <c r="BY429" s="103"/>
      <c r="BZ429" s="103"/>
      <c r="CA429" s="103"/>
      <c r="CB429" s="103"/>
      <c r="CC429" s="103"/>
      <c r="CD429" s="103"/>
      <c r="CE429" s="103"/>
      <c r="CF429" s="103"/>
      <c r="CG429" s="103"/>
      <c r="CH429" s="103"/>
      <c r="CI429" s="103"/>
      <c r="CJ429" s="103"/>
      <c r="CK429" s="103"/>
      <c r="CL429" s="103"/>
      <c r="CM429" s="103"/>
      <c r="CN429" s="103"/>
      <c r="CO429" s="103"/>
      <c r="CP429" s="103"/>
      <c r="CQ429" s="103"/>
      <c r="CR429" s="103"/>
      <c r="CS429" s="103"/>
      <c r="CT429" s="103"/>
      <c r="CU429" s="103"/>
      <c r="CV429" s="103"/>
      <c r="CW429" s="103"/>
      <c r="CX429" s="103"/>
      <c r="CY429" s="103"/>
      <c r="CZ429" s="103"/>
      <c r="DA429" s="103"/>
      <c r="DB429" s="103"/>
      <c r="DC429" s="103"/>
      <c r="DD429" s="103"/>
      <c r="DE429" s="103"/>
      <c r="DF429" s="103"/>
      <c r="DG429" s="103"/>
      <c r="DH429" s="103"/>
      <c r="DI429" s="103"/>
      <c r="DJ429" s="103"/>
      <c r="DK429" s="103"/>
      <c r="DL429" s="103"/>
      <c r="DM429" s="103"/>
      <c r="DN429" s="103"/>
      <c r="DO429" s="103"/>
      <c r="DP429" s="103"/>
      <c r="DQ429" s="103"/>
      <c r="DR429" s="103"/>
      <c r="DS429" s="103"/>
      <c r="DT429" s="103"/>
      <c r="DU429" s="103"/>
      <c r="DV429" s="103"/>
      <c r="DW429" s="103"/>
      <c r="DX429" s="103"/>
      <c r="DY429" s="103"/>
      <c r="DZ429" s="103"/>
      <c r="EA429" s="103"/>
      <c r="EB429" s="103"/>
      <c r="EC429" s="103"/>
      <c r="ED429" s="103"/>
      <c r="EE429" s="103"/>
      <c r="EF429" s="103"/>
      <c r="EG429" s="103"/>
      <c r="EH429" s="103"/>
      <c r="EI429" s="103"/>
      <c r="EJ429" s="103"/>
      <c r="EK429" s="103"/>
      <c r="EL429" s="103"/>
      <c r="EM429" s="103"/>
      <c r="EN429" s="103"/>
      <c r="EO429" s="103"/>
      <c r="EP429" s="103"/>
      <c r="EQ429" s="103"/>
      <c r="ER429" s="103"/>
      <c r="ES429" s="103"/>
      <c r="ET429" s="103"/>
      <c r="EU429" s="103"/>
      <c r="EV429" s="103"/>
      <c r="EW429" s="103"/>
      <c r="EX429" s="103"/>
      <c r="EY429" s="103"/>
      <c r="EZ429" s="103"/>
      <c r="FA429" s="103"/>
      <c r="FB429" s="103"/>
      <c r="FC429" s="103"/>
      <c r="FD429" s="103"/>
      <c r="FE429" s="103"/>
      <c r="FF429" s="103"/>
      <c r="FG429" s="103"/>
      <c r="FH429" s="103"/>
      <c r="FI429" s="103"/>
      <c r="FJ429" s="103"/>
      <c r="FK429" s="103"/>
      <c r="FL429" s="103"/>
      <c r="FM429" s="103"/>
      <c r="FN429" s="103"/>
      <c r="FO429" s="103"/>
      <c r="FP429" s="103"/>
      <c r="FQ429" s="103"/>
      <c r="FR429" s="103"/>
      <c r="FS429" s="103"/>
      <c r="FT429" s="103"/>
      <c r="FU429" s="103"/>
      <c r="FV429" s="103"/>
      <c r="FW429" s="103"/>
      <c r="FX429" s="103"/>
      <c r="FY429" s="103"/>
      <c r="FZ429" s="103"/>
      <c r="GA429" s="103"/>
      <c r="GB429" s="103"/>
      <c r="GC429" s="103"/>
      <c r="GD429" s="103"/>
      <c r="GE429" s="103"/>
      <c r="GF429" s="103"/>
      <c r="GG429" s="103"/>
      <c r="GH429" s="103"/>
      <c r="GI429" s="103"/>
      <c r="GJ429" s="103"/>
      <c r="GK429" s="103"/>
      <c r="GL429" s="103"/>
      <c r="GM429" s="103"/>
      <c r="GN429" s="103"/>
      <c r="GO429" s="103"/>
      <c r="GP429" s="103"/>
      <c r="GQ429" s="103"/>
      <c r="GR429" s="103"/>
      <c r="GS429" s="103"/>
      <c r="GT429" s="103"/>
      <c r="GU429" s="103"/>
      <c r="GV429" s="103"/>
      <c r="GW429" s="103"/>
      <c r="GX429" s="103"/>
      <c r="GY429" s="103"/>
    </row>
    <row r="430" spans="1:207" s="366" customFormat="1" ht="220.5">
      <c r="A430" s="509"/>
      <c r="B430" s="510"/>
      <c r="C430" s="123">
        <v>2</v>
      </c>
      <c r="D430" s="122" t="s">
        <v>1983</v>
      </c>
      <c r="E430" s="123" t="s">
        <v>65</v>
      </c>
      <c r="F430" s="123" t="s">
        <v>79</v>
      </c>
      <c r="G430" s="4">
        <v>0.15679999999999999</v>
      </c>
      <c r="H430" s="123"/>
      <c r="I430" s="4">
        <v>0.15679999999999999</v>
      </c>
      <c r="J430" s="123" t="s">
        <v>78</v>
      </c>
      <c r="K430" s="123" t="s">
        <v>503</v>
      </c>
      <c r="L430" s="216" t="s">
        <v>1984</v>
      </c>
      <c r="M430" s="365"/>
      <c r="N430" s="365"/>
      <c r="O430" s="365"/>
      <c r="P430" s="365"/>
      <c r="Q430" s="365"/>
      <c r="R430" s="365"/>
      <c r="S430" s="365"/>
      <c r="T430" s="365"/>
      <c r="U430" s="365"/>
      <c r="V430" s="365"/>
      <c r="W430" s="365"/>
      <c r="X430" s="365"/>
      <c r="Y430" s="365"/>
      <c r="Z430" s="365"/>
      <c r="AA430" s="103"/>
      <c r="AB430" s="103"/>
      <c r="AC430" s="103"/>
      <c r="AD430" s="103"/>
      <c r="AE430" s="103"/>
      <c r="AF430" s="103"/>
      <c r="AG430" s="103"/>
      <c r="AH430" s="103"/>
      <c r="AI430" s="103"/>
      <c r="AJ430" s="103"/>
      <c r="AK430" s="103"/>
      <c r="AL430" s="103"/>
      <c r="AM430" s="103"/>
      <c r="AN430" s="103"/>
      <c r="AO430" s="103"/>
      <c r="AP430" s="103"/>
      <c r="AQ430" s="103"/>
      <c r="AR430" s="103"/>
      <c r="AS430" s="103"/>
      <c r="AT430" s="103"/>
      <c r="AU430" s="103"/>
      <c r="AV430" s="103"/>
      <c r="AW430" s="103"/>
      <c r="AX430" s="103"/>
      <c r="AY430" s="103"/>
      <c r="AZ430" s="103"/>
      <c r="BA430" s="103"/>
      <c r="BB430" s="103"/>
      <c r="BC430" s="103"/>
      <c r="BD430" s="103"/>
      <c r="BE430" s="103"/>
      <c r="BF430" s="103"/>
      <c r="BG430" s="103"/>
      <c r="BH430" s="103"/>
      <c r="BI430" s="103"/>
      <c r="BJ430" s="103"/>
      <c r="BK430" s="103"/>
      <c r="BL430" s="103"/>
      <c r="BM430" s="103"/>
      <c r="BN430" s="103"/>
      <c r="BO430" s="103"/>
      <c r="BP430" s="103"/>
      <c r="BQ430" s="103"/>
      <c r="BR430" s="103"/>
      <c r="BS430" s="103"/>
      <c r="BT430" s="103"/>
      <c r="BU430" s="103"/>
      <c r="BV430" s="103"/>
      <c r="BW430" s="103"/>
      <c r="BX430" s="103"/>
      <c r="BY430" s="103"/>
      <c r="BZ430" s="103"/>
      <c r="CA430" s="103"/>
      <c r="CB430" s="103"/>
      <c r="CC430" s="103"/>
      <c r="CD430" s="103"/>
      <c r="CE430" s="103"/>
      <c r="CF430" s="103"/>
      <c r="CG430" s="103"/>
      <c r="CH430" s="103"/>
      <c r="CI430" s="103"/>
      <c r="CJ430" s="103"/>
      <c r="CK430" s="103"/>
      <c r="CL430" s="103"/>
      <c r="CM430" s="103"/>
      <c r="CN430" s="103"/>
      <c r="CO430" s="103"/>
      <c r="CP430" s="103"/>
      <c r="CQ430" s="103"/>
      <c r="CR430" s="103"/>
      <c r="CS430" s="103"/>
      <c r="CT430" s="103"/>
      <c r="CU430" s="103"/>
      <c r="CV430" s="103"/>
      <c r="CW430" s="103"/>
      <c r="CX430" s="103"/>
      <c r="CY430" s="103"/>
      <c r="CZ430" s="103"/>
      <c r="DA430" s="103"/>
      <c r="DB430" s="103"/>
      <c r="DC430" s="103"/>
      <c r="DD430" s="103"/>
      <c r="DE430" s="103"/>
      <c r="DF430" s="103"/>
      <c r="DG430" s="103"/>
      <c r="DH430" s="103"/>
      <c r="DI430" s="103"/>
      <c r="DJ430" s="103"/>
      <c r="DK430" s="103"/>
      <c r="DL430" s="103"/>
      <c r="DM430" s="103"/>
      <c r="DN430" s="103"/>
      <c r="DO430" s="103"/>
      <c r="DP430" s="103"/>
      <c r="DQ430" s="103"/>
      <c r="DR430" s="103"/>
      <c r="DS430" s="103"/>
      <c r="DT430" s="103"/>
      <c r="DU430" s="103"/>
      <c r="DV430" s="103"/>
      <c r="DW430" s="103"/>
      <c r="DX430" s="103"/>
      <c r="DY430" s="103"/>
      <c r="DZ430" s="103"/>
      <c r="EA430" s="103"/>
      <c r="EB430" s="103"/>
      <c r="EC430" s="103"/>
      <c r="ED430" s="103"/>
      <c r="EE430" s="103"/>
      <c r="EF430" s="103"/>
      <c r="EG430" s="103"/>
      <c r="EH430" s="103"/>
      <c r="EI430" s="103"/>
      <c r="EJ430" s="103"/>
      <c r="EK430" s="103"/>
      <c r="EL430" s="103"/>
      <c r="EM430" s="103"/>
      <c r="EN430" s="103"/>
      <c r="EO430" s="103"/>
      <c r="EP430" s="103"/>
      <c r="EQ430" s="103"/>
      <c r="ER430" s="103"/>
      <c r="ES430" s="103"/>
      <c r="ET430" s="103"/>
      <c r="EU430" s="103"/>
      <c r="EV430" s="103"/>
      <c r="EW430" s="103"/>
      <c r="EX430" s="103"/>
      <c r="EY430" s="103"/>
      <c r="EZ430" s="103"/>
      <c r="FA430" s="103"/>
      <c r="FB430" s="103"/>
      <c r="FC430" s="103"/>
      <c r="FD430" s="103"/>
      <c r="FE430" s="103"/>
      <c r="FF430" s="103"/>
      <c r="FG430" s="103"/>
      <c r="FH430" s="103"/>
      <c r="FI430" s="103"/>
      <c r="FJ430" s="103"/>
      <c r="FK430" s="103"/>
      <c r="FL430" s="103"/>
      <c r="FM430" s="103"/>
      <c r="FN430" s="103"/>
      <c r="FO430" s="103"/>
      <c r="FP430" s="103"/>
      <c r="FQ430" s="103"/>
      <c r="FR430" s="103"/>
      <c r="FS430" s="103"/>
      <c r="FT430" s="103"/>
      <c r="FU430" s="103"/>
      <c r="FV430" s="103"/>
      <c r="FW430" s="103"/>
      <c r="FX430" s="103"/>
      <c r="FY430" s="103"/>
      <c r="FZ430" s="103"/>
      <c r="GA430" s="103"/>
      <c r="GB430" s="103"/>
      <c r="GC430" s="103"/>
      <c r="GD430" s="103"/>
      <c r="GE430" s="103"/>
      <c r="GF430" s="103"/>
      <c r="GG430" s="103"/>
      <c r="GH430" s="103"/>
      <c r="GI430" s="103"/>
      <c r="GJ430" s="103"/>
      <c r="GK430" s="103"/>
      <c r="GL430" s="103"/>
      <c r="GM430" s="103"/>
      <c r="GN430" s="103"/>
      <c r="GO430" s="103"/>
      <c r="GP430" s="103"/>
      <c r="GQ430" s="103"/>
      <c r="GR430" s="103"/>
      <c r="GS430" s="103"/>
      <c r="GT430" s="103"/>
      <c r="GU430" s="103"/>
      <c r="GV430" s="103"/>
      <c r="GW430" s="103"/>
      <c r="GX430" s="103"/>
      <c r="GY430" s="103"/>
    </row>
    <row r="431" spans="1:207" s="366" customFormat="1" ht="157.5">
      <c r="A431" s="509"/>
      <c r="B431" s="510"/>
      <c r="C431" s="123">
        <v>3</v>
      </c>
      <c r="D431" s="122" t="s">
        <v>843</v>
      </c>
      <c r="E431" s="123" t="s">
        <v>24</v>
      </c>
      <c r="F431" s="123" t="s">
        <v>79</v>
      </c>
      <c r="G431" s="838">
        <v>0.23830000000000001</v>
      </c>
      <c r="H431" s="123"/>
      <c r="I431" s="4">
        <v>0.23830000000000001</v>
      </c>
      <c r="J431" s="123" t="s">
        <v>78</v>
      </c>
      <c r="K431" s="123" t="s">
        <v>292</v>
      </c>
      <c r="L431" s="216" t="s">
        <v>1985</v>
      </c>
      <c r="M431" s="365"/>
      <c r="N431" s="365"/>
      <c r="O431" s="365"/>
      <c r="P431" s="365"/>
      <c r="Q431" s="365"/>
      <c r="R431" s="365"/>
      <c r="S431" s="365"/>
      <c r="T431" s="365"/>
      <c r="U431" s="365"/>
      <c r="V431" s="365"/>
      <c r="W431" s="365"/>
      <c r="X431" s="365"/>
      <c r="Y431" s="365"/>
      <c r="Z431" s="365"/>
      <c r="AA431" s="103"/>
      <c r="AB431" s="103"/>
      <c r="AC431" s="103"/>
      <c r="AD431" s="103"/>
      <c r="AE431" s="103"/>
      <c r="AF431" s="103"/>
      <c r="AG431" s="103"/>
      <c r="AH431" s="103"/>
      <c r="AI431" s="103"/>
      <c r="AJ431" s="103"/>
      <c r="AK431" s="103"/>
      <c r="AL431" s="103"/>
      <c r="AM431" s="103"/>
      <c r="AN431" s="103"/>
      <c r="AO431" s="103"/>
      <c r="AP431" s="103"/>
      <c r="AQ431" s="103"/>
      <c r="AR431" s="103"/>
      <c r="AS431" s="103"/>
      <c r="AT431" s="103"/>
      <c r="AU431" s="103"/>
      <c r="AV431" s="103"/>
      <c r="AW431" s="103"/>
      <c r="AX431" s="103"/>
      <c r="AY431" s="103"/>
      <c r="AZ431" s="103"/>
      <c r="BA431" s="103"/>
      <c r="BB431" s="103"/>
      <c r="BC431" s="103"/>
      <c r="BD431" s="103"/>
      <c r="BE431" s="103"/>
      <c r="BF431" s="103"/>
      <c r="BG431" s="103"/>
      <c r="BH431" s="103"/>
      <c r="BI431" s="103"/>
      <c r="BJ431" s="103"/>
      <c r="BK431" s="103"/>
      <c r="BL431" s="103"/>
      <c r="BM431" s="103"/>
      <c r="BN431" s="103"/>
      <c r="BO431" s="103"/>
      <c r="BP431" s="103"/>
      <c r="BQ431" s="103"/>
      <c r="BR431" s="103"/>
      <c r="BS431" s="103"/>
      <c r="BT431" s="103"/>
      <c r="BU431" s="103"/>
      <c r="BV431" s="103"/>
      <c r="BW431" s="103"/>
      <c r="BX431" s="103"/>
      <c r="BY431" s="103"/>
      <c r="BZ431" s="103"/>
      <c r="CA431" s="103"/>
      <c r="CB431" s="103"/>
      <c r="CC431" s="103"/>
      <c r="CD431" s="103"/>
      <c r="CE431" s="103"/>
      <c r="CF431" s="103"/>
      <c r="CG431" s="103"/>
      <c r="CH431" s="103"/>
      <c r="CI431" s="103"/>
      <c r="CJ431" s="103"/>
      <c r="CK431" s="103"/>
      <c r="CL431" s="103"/>
      <c r="CM431" s="103"/>
      <c r="CN431" s="103"/>
      <c r="CO431" s="103"/>
      <c r="CP431" s="103"/>
      <c r="CQ431" s="103"/>
      <c r="CR431" s="103"/>
      <c r="CS431" s="103"/>
      <c r="CT431" s="103"/>
      <c r="CU431" s="103"/>
      <c r="CV431" s="103"/>
      <c r="CW431" s="103"/>
      <c r="CX431" s="103"/>
      <c r="CY431" s="103"/>
      <c r="CZ431" s="103"/>
      <c r="DA431" s="103"/>
      <c r="DB431" s="103"/>
      <c r="DC431" s="103"/>
      <c r="DD431" s="103"/>
      <c r="DE431" s="103"/>
      <c r="DF431" s="103"/>
      <c r="DG431" s="103"/>
      <c r="DH431" s="103"/>
      <c r="DI431" s="103"/>
      <c r="DJ431" s="103"/>
      <c r="DK431" s="103"/>
      <c r="DL431" s="103"/>
      <c r="DM431" s="103"/>
      <c r="DN431" s="103"/>
      <c r="DO431" s="103"/>
      <c r="DP431" s="103"/>
      <c r="DQ431" s="103"/>
      <c r="DR431" s="103"/>
      <c r="DS431" s="103"/>
      <c r="DT431" s="103"/>
      <c r="DU431" s="103"/>
      <c r="DV431" s="103"/>
      <c r="DW431" s="103"/>
      <c r="DX431" s="103"/>
      <c r="DY431" s="103"/>
      <c r="DZ431" s="103"/>
      <c r="EA431" s="103"/>
      <c r="EB431" s="103"/>
      <c r="EC431" s="103"/>
      <c r="ED431" s="103"/>
      <c r="EE431" s="103"/>
      <c r="EF431" s="103"/>
      <c r="EG431" s="103"/>
      <c r="EH431" s="103"/>
      <c r="EI431" s="103"/>
      <c r="EJ431" s="103"/>
      <c r="EK431" s="103"/>
      <c r="EL431" s="103"/>
      <c r="EM431" s="103"/>
      <c r="EN431" s="103"/>
      <c r="EO431" s="103"/>
      <c r="EP431" s="103"/>
      <c r="EQ431" s="103"/>
      <c r="ER431" s="103"/>
      <c r="ES431" s="103"/>
      <c r="ET431" s="103"/>
      <c r="EU431" s="103"/>
      <c r="EV431" s="103"/>
      <c r="EW431" s="103"/>
      <c r="EX431" s="103"/>
      <c r="EY431" s="103"/>
      <c r="EZ431" s="103"/>
      <c r="FA431" s="103"/>
      <c r="FB431" s="103"/>
      <c r="FC431" s="103"/>
      <c r="FD431" s="103"/>
      <c r="FE431" s="103"/>
      <c r="FF431" s="103"/>
      <c r="FG431" s="103"/>
      <c r="FH431" s="103"/>
      <c r="FI431" s="103"/>
      <c r="FJ431" s="103"/>
      <c r="FK431" s="103"/>
      <c r="FL431" s="103"/>
      <c r="FM431" s="103"/>
      <c r="FN431" s="103"/>
      <c r="FO431" s="103"/>
      <c r="FP431" s="103"/>
      <c r="FQ431" s="103"/>
      <c r="FR431" s="103"/>
      <c r="FS431" s="103"/>
      <c r="FT431" s="103"/>
      <c r="FU431" s="103"/>
      <c r="FV431" s="103"/>
      <c r="FW431" s="103"/>
      <c r="FX431" s="103"/>
      <c r="FY431" s="103"/>
      <c r="FZ431" s="103"/>
      <c r="GA431" s="103"/>
      <c r="GB431" s="103"/>
      <c r="GC431" s="103"/>
      <c r="GD431" s="103"/>
      <c r="GE431" s="103"/>
      <c r="GF431" s="103"/>
      <c r="GG431" s="103"/>
      <c r="GH431" s="103"/>
      <c r="GI431" s="103"/>
      <c r="GJ431" s="103"/>
      <c r="GK431" s="103"/>
      <c r="GL431" s="103"/>
      <c r="GM431" s="103"/>
      <c r="GN431" s="103"/>
      <c r="GO431" s="103"/>
      <c r="GP431" s="103"/>
      <c r="GQ431" s="103"/>
      <c r="GR431" s="103"/>
      <c r="GS431" s="103"/>
      <c r="GT431" s="103"/>
      <c r="GU431" s="103"/>
      <c r="GV431" s="103"/>
      <c r="GW431" s="103"/>
      <c r="GX431" s="103"/>
      <c r="GY431" s="103"/>
    </row>
    <row r="432" spans="1:207" s="366" customFormat="1" ht="110.25">
      <c r="A432" s="509"/>
      <c r="B432" s="510"/>
      <c r="C432" s="123">
        <v>4</v>
      </c>
      <c r="D432" s="122" t="s">
        <v>844</v>
      </c>
      <c r="E432" s="123" t="s">
        <v>51</v>
      </c>
      <c r="F432" s="123" t="s">
        <v>79</v>
      </c>
      <c r="G432" s="4">
        <v>0.21562999999999999</v>
      </c>
      <c r="H432" s="123"/>
      <c r="I432" s="4">
        <v>0.21562999999999999</v>
      </c>
      <c r="J432" s="123" t="s">
        <v>78</v>
      </c>
      <c r="K432" s="123" t="s">
        <v>85</v>
      </c>
      <c r="L432" s="216" t="s">
        <v>1986</v>
      </c>
      <c r="M432" s="365"/>
      <c r="N432" s="365"/>
      <c r="O432" s="365"/>
      <c r="P432" s="365"/>
      <c r="Q432" s="365"/>
      <c r="R432" s="365"/>
      <c r="S432" s="365"/>
      <c r="T432" s="365"/>
      <c r="U432" s="365"/>
      <c r="V432" s="365"/>
      <c r="W432" s="365"/>
      <c r="X432" s="365"/>
      <c r="Y432" s="365"/>
      <c r="Z432" s="365"/>
      <c r="AA432" s="103"/>
      <c r="AB432" s="103"/>
      <c r="AC432" s="103"/>
      <c r="AD432" s="103"/>
      <c r="AE432" s="103"/>
      <c r="AF432" s="103"/>
      <c r="AG432" s="103"/>
      <c r="AH432" s="103"/>
      <c r="AI432" s="103"/>
      <c r="AJ432" s="103"/>
      <c r="AK432" s="103"/>
      <c r="AL432" s="103"/>
      <c r="AM432" s="103"/>
      <c r="AN432" s="103"/>
      <c r="AO432" s="103"/>
      <c r="AP432" s="103"/>
      <c r="AQ432" s="103"/>
      <c r="AR432" s="103"/>
      <c r="AS432" s="103"/>
      <c r="AT432" s="103"/>
      <c r="AU432" s="103"/>
      <c r="AV432" s="103"/>
      <c r="AW432" s="103"/>
      <c r="AX432" s="103"/>
      <c r="AY432" s="103"/>
      <c r="AZ432" s="103"/>
      <c r="BA432" s="103"/>
      <c r="BB432" s="103"/>
      <c r="BC432" s="103"/>
      <c r="BD432" s="103"/>
      <c r="BE432" s="103"/>
      <c r="BF432" s="103"/>
      <c r="BG432" s="103"/>
      <c r="BH432" s="103"/>
      <c r="BI432" s="103"/>
      <c r="BJ432" s="103"/>
      <c r="BK432" s="103"/>
      <c r="BL432" s="103"/>
      <c r="BM432" s="103"/>
      <c r="BN432" s="103"/>
      <c r="BO432" s="103"/>
      <c r="BP432" s="103"/>
      <c r="BQ432" s="103"/>
      <c r="BR432" s="103"/>
      <c r="BS432" s="103"/>
      <c r="BT432" s="103"/>
      <c r="BU432" s="103"/>
      <c r="BV432" s="103"/>
      <c r="BW432" s="103"/>
      <c r="BX432" s="103"/>
      <c r="BY432" s="103"/>
      <c r="BZ432" s="103"/>
      <c r="CA432" s="103"/>
      <c r="CB432" s="103"/>
      <c r="CC432" s="103"/>
      <c r="CD432" s="103"/>
      <c r="CE432" s="103"/>
      <c r="CF432" s="103"/>
      <c r="CG432" s="103"/>
      <c r="CH432" s="103"/>
      <c r="CI432" s="103"/>
      <c r="CJ432" s="103"/>
      <c r="CK432" s="103"/>
      <c r="CL432" s="103"/>
      <c r="CM432" s="103"/>
      <c r="CN432" s="103"/>
      <c r="CO432" s="103"/>
      <c r="CP432" s="103"/>
      <c r="CQ432" s="103"/>
      <c r="CR432" s="103"/>
      <c r="CS432" s="103"/>
      <c r="CT432" s="103"/>
      <c r="CU432" s="103"/>
      <c r="CV432" s="103"/>
      <c r="CW432" s="103"/>
      <c r="CX432" s="103"/>
      <c r="CY432" s="103"/>
      <c r="CZ432" s="103"/>
      <c r="DA432" s="103"/>
      <c r="DB432" s="103"/>
      <c r="DC432" s="103"/>
      <c r="DD432" s="103"/>
      <c r="DE432" s="103"/>
      <c r="DF432" s="103"/>
      <c r="DG432" s="103"/>
      <c r="DH432" s="103"/>
      <c r="DI432" s="103"/>
      <c r="DJ432" s="103"/>
      <c r="DK432" s="103"/>
      <c r="DL432" s="103"/>
      <c r="DM432" s="103"/>
      <c r="DN432" s="103"/>
      <c r="DO432" s="103"/>
      <c r="DP432" s="103"/>
      <c r="DQ432" s="103"/>
      <c r="DR432" s="103"/>
      <c r="DS432" s="103"/>
      <c r="DT432" s="103"/>
      <c r="DU432" s="103"/>
      <c r="DV432" s="103"/>
      <c r="DW432" s="103"/>
      <c r="DX432" s="103"/>
      <c r="DY432" s="103"/>
      <c r="DZ432" s="103"/>
      <c r="EA432" s="103"/>
      <c r="EB432" s="103"/>
      <c r="EC432" s="103"/>
      <c r="ED432" s="103"/>
      <c r="EE432" s="103"/>
      <c r="EF432" s="103"/>
      <c r="EG432" s="103"/>
      <c r="EH432" s="103"/>
      <c r="EI432" s="103"/>
      <c r="EJ432" s="103"/>
      <c r="EK432" s="103"/>
      <c r="EL432" s="103"/>
      <c r="EM432" s="103"/>
      <c r="EN432" s="103"/>
      <c r="EO432" s="103"/>
      <c r="EP432" s="103"/>
      <c r="EQ432" s="103"/>
      <c r="ER432" s="103"/>
      <c r="ES432" s="103"/>
      <c r="ET432" s="103"/>
      <c r="EU432" s="103"/>
      <c r="EV432" s="103"/>
      <c r="EW432" s="103"/>
      <c r="EX432" s="103"/>
      <c r="EY432" s="103"/>
      <c r="EZ432" s="103"/>
      <c r="FA432" s="103"/>
      <c r="FB432" s="103"/>
      <c r="FC432" s="103"/>
      <c r="FD432" s="103"/>
      <c r="FE432" s="103"/>
      <c r="FF432" s="103"/>
      <c r="FG432" s="103"/>
      <c r="FH432" s="103"/>
      <c r="FI432" s="103"/>
      <c r="FJ432" s="103"/>
      <c r="FK432" s="103"/>
      <c r="FL432" s="103"/>
      <c r="FM432" s="103"/>
      <c r="FN432" s="103"/>
      <c r="FO432" s="103"/>
      <c r="FP432" s="103"/>
      <c r="FQ432" s="103"/>
      <c r="FR432" s="103"/>
      <c r="FS432" s="103"/>
      <c r="FT432" s="103"/>
      <c r="FU432" s="103"/>
      <c r="FV432" s="103"/>
      <c r="FW432" s="103"/>
      <c r="FX432" s="103"/>
      <c r="FY432" s="103"/>
      <c r="FZ432" s="103"/>
      <c r="GA432" s="103"/>
      <c r="GB432" s="103"/>
      <c r="GC432" s="103"/>
      <c r="GD432" s="103"/>
      <c r="GE432" s="103"/>
      <c r="GF432" s="103"/>
      <c r="GG432" s="103"/>
      <c r="GH432" s="103"/>
      <c r="GI432" s="103"/>
      <c r="GJ432" s="103"/>
      <c r="GK432" s="103"/>
      <c r="GL432" s="103"/>
      <c r="GM432" s="103"/>
      <c r="GN432" s="103"/>
      <c r="GO432" s="103"/>
      <c r="GP432" s="103"/>
      <c r="GQ432" s="103"/>
      <c r="GR432" s="103"/>
      <c r="GS432" s="103"/>
      <c r="GT432" s="103"/>
      <c r="GU432" s="103"/>
      <c r="GV432" s="103"/>
      <c r="GW432" s="103"/>
      <c r="GX432" s="103"/>
      <c r="GY432" s="103"/>
    </row>
    <row r="433" spans="1:207" s="366" customFormat="1" ht="173.25">
      <c r="A433" s="509"/>
      <c r="B433" s="510"/>
      <c r="C433" s="123">
        <v>5</v>
      </c>
      <c r="D433" s="122" t="s">
        <v>1987</v>
      </c>
      <c r="E433" s="123" t="s">
        <v>24</v>
      </c>
      <c r="F433" s="123" t="s">
        <v>79</v>
      </c>
      <c r="G433" s="4">
        <v>0.19485</v>
      </c>
      <c r="H433" s="1315"/>
      <c r="I433" s="4"/>
      <c r="J433" s="123" t="s">
        <v>78</v>
      </c>
      <c r="K433" s="123" t="s">
        <v>1988</v>
      </c>
      <c r="L433" s="216" t="s">
        <v>1989</v>
      </c>
      <c r="M433" s="365"/>
      <c r="N433" s="365"/>
      <c r="O433" s="365"/>
      <c r="P433" s="365"/>
      <c r="Q433" s="365"/>
      <c r="R433" s="365"/>
      <c r="S433" s="365"/>
      <c r="T433" s="365"/>
      <c r="U433" s="365"/>
      <c r="V433" s="365"/>
      <c r="W433" s="365"/>
      <c r="X433" s="365"/>
      <c r="Y433" s="365"/>
      <c r="Z433" s="365"/>
      <c r="AA433" s="103"/>
      <c r="AB433" s="103"/>
      <c r="AC433" s="103"/>
      <c r="AD433" s="103"/>
      <c r="AE433" s="103"/>
      <c r="AF433" s="103"/>
      <c r="AG433" s="103"/>
      <c r="AH433" s="103"/>
      <c r="AI433" s="103"/>
      <c r="AJ433" s="103"/>
      <c r="AK433" s="103"/>
      <c r="AL433" s="103"/>
      <c r="AM433" s="103"/>
      <c r="AN433" s="103"/>
      <c r="AO433" s="103"/>
      <c r="AP433" s="103"/>
      <c r="AQ433" s="103"/>
      <c r="AR433" s="103"/>
      <c r="AS433" s="103"/>
      <c r="AT433" s="103"/>
      <c r="AU433" s="103"/>
      <c r="AV433" s="103"/>
      <c r="AW433" s="103"/>
      <c r="AX433" s="103"/>
      <c r="AY433" s="103"/>
      <c r="AZ433" s="103"/>
      <c r="BA433" s="103"/>
      <c r="BB433" s="103"/>
      <c r="BC433" s="103"/>
      <c r="BD433" s="103"/>
      <c r="BE433" s="103"/>
      <c r="BF433" s="103"/>
      <c r="BG433" s="103"/>
      <c r="BH433" s="103"/>
      <c r="BI433" s="103"/>
      <c r="BJ433" s="103"/>
      <c r="BK433" s="103"/>
      <c r="BL433" s="103"/>
      <c r="BM433" s="103"/>
      <c r="BN433" s="103"/>
      <c r="BO433" s="103"/>
      <c r="BP433" s="103"/>
      <c r="BQ433" s="103"/>
      <c r="BR433" s="103"/>
      <c r="BS433" s="103"/>
      <c r="BT433" s="103"/>
      <c r="BU433" s="103"/>
      <c r="BV433" s="103"/>
      <c r="BW433" s="103"/>
      <c r="BX433" s="103"/>
      <c r="BY433" s="103"/>
      <c r="BZ433" s="103"/>
      <c r="CA433" s="103"/>
      <c r="CB433" s="103"/>
      <c r="CC433" s="103"/>
      <c r="CD433" s="103"/>
      <c r="CE433" s="103"/>
      <c r="CF433" s="103"/>
      <c r="CG433" s="103"/>
      <c r="CH433" s="103"/>
      <c r="CI433" s="103"/>
      <c r="CJ433" s="103"/>
      <c r="CK433" s="103"/>
      <c r="CL433" s="103"/>
      <c r="CM433" s="103"/>
      <c r="CN433" s="103"/>
      <c r="CO433" s="103"/>
      <c r="CP433" s="103"/>
      <c r="CQ433" s="103"/>
      <c r="CR433" s="103"/>
      <c r="CS433" s="103"/>
      <c r="CT433" s="103"/>
      <c r="CU433" s="103"/>
      <c r="CV433" s="103"/>
      <c r="CW433" s="103"/>
      <c r="CX433" s="103"/>
      <c r="CY433" s="103"/>
      <c r="CZ433" s="103"/>
      <c r="DA433" s="103"/>
      <c r="DB433" s="103"/>
      <c r="DC433" s="103"/>
      <c r="DD433" s="103"/>
      <c r="DE433" s="103"/>
      <c r="DF433" s="103"/>
      <c r="DG433" s="103"/>
      <c r="DH433" s="103"/>
      <c r="DI433" s="103"/>
      <c r="DJ433" s="103"/>
      <c r="DK433" s="103"/>
      <c r="DL433" s="103"/>
      <c r="DM433" s="103"/>
      <c r="DN433" s="103"/>
      <c r="DO433" s="103"/>
      <c r="DP433" s="103"/>
      <c r="DQ433" s="103"/>
      <c r="DR433" s="103"/>
      <c r="DS433" s="103"/>
      <c r="DT433" s="103"/>
      <c r="DU433" s="103"/>
      <c r="DV433" s="103"/>
      <c r="DW433" s="103"/>
      <c r="DX433" s="103"/>
      <c r="DY433" s="103"/>
      <c r="DZ433" s="103"/>
      <c r="EA433" s="103"/>
      <c r="EB433" s="103"/>
      <c r="EC433" s="103"/>
      <c r="ED433" s="103"/>
      <c r="EE433" s="103"/>
      <c r="EF433" s="103"/>
      <c r="EG433" s="103"/>
      <c r="EH433" s="103"/>
      <c r="EI433" s="103"/>
      <c r="EJ433" s="103"/>
      <c r="EK433" s="103"/>
      <c r="EL433" s="103"/>
      <c r="EM433" s="103"/>
      <c r="EN433" s="103"/>
      <c r="EO433" s="103"/>
      <c r="EP433" s="103"/>
      <c r="EQ433" s="103"/>
      <c r="ER433" s="103"/>
      <c r="ES433" s="103"/>
      <c r="ET433" s="103"/>
      <c r="EU433" s="103"/>
      <c r="EV433" s="103"/>
      <c r="EW433" s="103"/>
      <c r="EX433" s="103"/>
      <c r="EY433" s="103"/>
      <c r="EZ433" s="103"/>
      <c r="FA433" s="103"/>
      <c r="FB433" s="103"/>
      <c r="FC433" s="103"/>
      <c r="FD433" s="103"/>
      <c r="FE433" s="103"/>
      <c r="FF433" s="103"/>
      <c r="FG433" s="103"/>
      <c r="FH433" s="103"/>
      <c r="FI433" s="103"/>
      <c r="FJ433" s="103"/>
      <c r="FK433" s="103"/>
      <c r="FL433" s="103"/>
      <c r="FM433" s="103"/>
      <c r="FN433" s="103"/>
      <c r="FO433" s="103"/>
      <c r="FP433" s="103"/>
      <c r="FQ433" s="103"/>
      <c r="FR433" s="103"/>
      <c r="FS433" s="103"/>
      <c r="FT433" s="103"/>
      <c r="FU433" s="103"/>
      <c r="FV433" s="103"/>
      <c r="FW433" s="103"/>
      <c r="FX433" s="103"/>
      <c r="FY433" s="103"/>
      <c r="FZ433" s="103"/>
      <c r="GA433" s="103"/>
      <c r="GB433" s="103"/>
      <c r="GC433" s="103"/>
      <c r="GD433" s="103"/>
      <c r="GE433" s="103"/>
      <c r="GF433" s="103"/>
      <c r="GG433" s="103"/>
      <c r="GH433" s="103"/>
      <c r="GI433" s="103"/>
      <c r="GJ433" s="103"/>
      <c r="GK433" s="103"/>
      <c r="GL433" s="103"/>
      <c r="GM433" s="103"/>
      <c r="GN433" s="103"/>
      <c r="GO433" s="103"/>
      <c r="GP433" s="103"/>
      <c r="GQ433" s="103"/>
      <c r="GR433" s="103"/>
      <c r="GS433" s="103"/>
      <c r="GT433" s="103"/>
      <c r="GU433" s="103"/>
      <c r="GV433" s="103"/>
      <c r="GW433" s="103"/>
      <c r="GX433" s="103"/>
      <c r="GY433" s="103"/>
    </row>
    <row r="434" spans="1:207" s="366" customFormat="1" ht="189">
      <c r="A434" s="509"/>
      <c r="B434" s="510"/>
      <c r="C434" s="123">
        <v>6</v>
      </c>
      <c r="D434" s="122" t="s">
        <v>845</v>
      </c>
      <c r="E434" s="123" t="s">
        <v>24</v>
      </c>
      <c r="F434" s="123" t="s">
        <v>79</v>
      </c>
      <c r="G434" s="4">
        <v>6.3799999999999996E-2</v>
      </c>
      <c r="H434" s="123"/>
      <c r="I434" s="4">
        <v>6.3799999999999996E-2</v>
      </c>
      <c r="J434" s="123" t="s">
        <v>78</v>
      </c>
      <c r="K434" s="123" t="s">
        <v>416</v>
      </c>
      <c r="L434" s="216" t="s">
        <v>1990</v>
      </c>
      <c r="M434" s="365"/>
      <c r="N434" s="365"/>
      <c r="O434" s="365"/>
      <c r="P434" s="365"/>
      <c r="Q434" s="365"/>
      <c r="R434" s="365"/>
      <c r="S434" s="365"/>
      <c r="T434" s="365"/>
      <c r="U434" s="365"/>
      <c r="V434" s="365"/>
      <c r="W434" s="365"/>
      <c r="X434" s="365"/>
      <c r="Y434" s="365"/>
      <c r="Z434" s="365"/>
      <c r="AA434" s="103"/>
      <c r="AB434" s="103"/>
      <c r="AC434" s="103"/>
      <c r="AD434" s="103"/>
      <c r="AE434" s="103"/>
      <c r="AF434" s="103"/>
      <c r="AG434" s="103"/>
      <c r="AH434" s="103"/>
      <c r="AI434" s="103"/>
      <c r="AJ434" s="103"/>
      <c r="AK434" s="103"/>
      <c r="AL434" s="103"/>
      <c r="AM434" s="103"/>
      <c r="AN434" s="103"/>
      <c r="AO434" s="103"/>
      <c r="AP434" s="103"/>
      <c r="AQ434" s="103"/>
      <c r="AR434" s="103"/>
      <c r="AS434" s="103"/>
      <c r="AT434" s="103"/>
      <c r="AU434" s="103"/>
      <c r="AV434" s="103"/>
      <c r="AW434" s="103"/>
      <c r="AX434" s="103"/>
      <c r="AY434" s="103"/>
      <c r="AZ434" s="103"/>
      <c r="BA434" s="103"/>
      <c r="BB434" s="103"/>
      <c r="BC434" s="103"/>
      <c r="BD434" s="103"/>
      <c r="BE434" s="103"/>
      <c r="BF434" s="103"/>
      <c r="BG434" s="103"/>
      <c r="BH434" s="103"/>
      <c r="BI434" s="103"/>
      <c r="BJ434" s="103"/>
      <c r="BK434" s="103"/>
      <c r="BL434" s="103"/>
      <c r="BM434" s="103"/>
      <c r="BN434" s="103"/>
      <c r="BO434" s="103"/>
      <c r="BP434" s="103"/>
      <c r="BQ434" s="103"/>
      <c r="BR434" s="103"/>
      <c r="BS434" s="103"/>
      <c r="BT434" s="103"/>
      <c r="BU434" s="103"/>
      <c r="BV434" s="103"/>
      <c r="BW434" s="103"/>
      <c r="BX434" s="103"/>
      <c r="BY434" s="103"/>
      <c r="BZ434" s="103"/>
      <c r="CA434" s="103"/>
      <c r="CB434" s="103"/>
      <c r="CC434" s="103"/>
      <c r="CD434" s="103"/>
      <c r="CE434" s="103"/>
      <c r="CF434" s="103"/>
      <c r="CG434" s="103"/>
      <c r="CH434" s="103"/>
      <c r="CI434" s="103"/>
      <c r="CJ434" s="103"/>
      <c r="CK434" s="103"/>
      <c r="CL434" s="103"/>
      <c r="CM434" s="103"/>
      <c r="CN434" s="103"/>
      <c r="CO434" s="103"/>
      <c r="CP434" s="103"/>
      <c r="CQ434" s="103"/>
      <c r="CR434" s="103"/>
      <c r="CS434" s="103"/>
      <c r="CT434" s="103"/>
      <c r="CU434" s="103"/>
      <c r="CV434" s="103"/>
      <c r="CW434" s="103"/>
      <c r="CX434" s="103"/>
      <c r="CY434" s="103"/>
      <c r="CZ434" s="103"/>
      <c r="DA434" s="103"/>
      <c r="DB434" s="103"/>
      <c r="DC434" s="103"/>
      <c r="DD434" s="103"/>
      <c r="DE434" s="103"/>
      <c r="DF434" s="103"/>
      <c r="DG434" s="103"/>
      <c r="DH434" s="103"/>
      <c r="DI434" s="103"/>
      <c r="DJ434" s="103"/>
      <c r="DK434" s="103"/>
      <c r="DL434" s="103"/>
      <c r="DM434" s="103"/>
      <c r="DN434" s="103"/>
      <c r="DO434" s="103"/>
      <c r="DP434" s="103"/>
      <c r="DQ434" s="103"/>
      <c r="DR434" s="103"/>
      <c r="DS434" s="103"/>
      <c r="DT434" s="103"/>
      <c r="DU434" s="103"/>
      <c r="DV434" s="103"/>
      <c r="DW434" s="103"/>
      <c r="DX434" s="103"/>
      <c r="DY434" s="103"/>
      <c r="DZ434" s="103"/>
      <c r="EA434" s="103"/>
      <c r="EB434" s="103"/>
      <c r="EC434" s="103"/>
      <c r="ED434" s="103"/>
      <c r="EE434" s="103"/>
      <c r="EF434" s="103"/>
      <c r="EG434" s="103"/>
      <c r="EH434" s="103"/>
      <c r="EI434" s="103"/>
      <c r="EJ434" s="103"/>
      <c r="EK434" s="103"/>
      <c r="EL434" s="103"/>
      <c r="EM434" s="103"/>
      <c r="EN434" s="103"/>
      <c r="EO434" s="103"/>
      <c r="EP434" s="103"/>
      <c r="EQ434" s="103"/>
      <c r="ER434" s="103"/>
      <c r="ES434" s="103"/>
      <c r="ET434" s="103"/>
      <c r="EU434" s="103"/>
      <c r="EV434" s="103"/>
      <c r="EW434" s="103"/>
      <c r="EX434" s="103"/>
      <c r="EY434" s="103"/>
      <c r="EZ434" s="103"/>
      <c r="FA434" s="103"/>
      <c r="FB434" s="103"/>
      <c r="FC434" s="103"/>
      <c r="FD434" s="103"/>
      <c r="FE434" s="103"/>
      <c r="FF434" s="103"/>
      <c r="FG434" s="103"/>
      <c r="FH434" s="103"/>
      <c r="FI434" s="103"/>
      <c r="FJ434" s="103"/>
      <c r="FK434" s="103"/>
      <c r="FL434" s="103"/>
      <c r="FM434" s="103"/>
      <c r="FN434" s="103"/>
      <c r="FO434" s="103"/>
      <c r="FP434" s="103"/>
      <c r="FQ434" s="103"/>
      <c r="FR434" s="103"/>
      <c r="FS434" s="103"/>
      <c r="FT434" s="103"/>
      <c r="FU434" s="103"/>
      <c r="FV434" s="103"/>
      <c r="FW434" s="103"/>
      <c r="FX434" s="103"/>
      <c r="FY434" s="103"/>
      <c r="FZ434" s="103"/>
      <c r="GA434" s="103"/>
      <c r="GB434" s="103"/>
      <c r="GC434" s="103"/>
      <c r="GD434" s="103"/>
      <c r="GE434" s="103"/>
      <c r="GF434" s="103"/>
      <c r="GG434" s="103"/>
      <c r="GH434" s="103"/>
      <c r="GI434" s="103"/>
      <c r="GJ434" s="103"/>
      <c r="GK434" s="103"/>
      <c r="GL434" s="103"/>
      <c r="GM434" s="103"/>
      <c r="GN434" s="103"/>
      <c r="GO434" s="103"/>
      <c r="GP434" s="103"/>
      <c r="GQ434" s="103"/>
      <c r="GR434" s="103"/>
      <c r="GS434" s="103"/>
      <c r="GT434" s="103"/>
      <c r="GU434" s="103"/>
      <c r="GV434" s="103"/>
      <c r="GW434" s="103"/>
      <c r="GX434" s="103"/>
      <c r="GY434" s="103"/>
    </row>
    <row r="435" spans="1:207" s="366" customFormat="1" ht="220.5">
      <c r="A435" s="509"/>
      <c r="B435" s="510"/>
      <c r="C435" s="123">
        <v>7</v>
      </c>
      <c r="D435" s="122" t="s">
        <v>504</v>
      </c>
      <c r="E435" s="123" t="s">
        <v>24</v>
      </c>
      <c r="F435" s="123" t="s">
        <v>79</v>
      </c>
      <c r="G435" s="838">
        <v>0.44269999999999998</v>
      </c>
      <c r="H435" s="123"/>
      <c r="I435" s="4">
        <v>0.44269999999999998</v>
      </c>
      <c r="J435" s="123" t="s">
        <v>78</v>
      </c>
      <c r="K435" s="123" t="s">
        <v>417</v>
      </c>
      <c r="L435" s="216" t="s">
        <v>1991</v>
      </c>
      <c r="M435" s="365"/>
      <c r="N435" s="365"/>
      <c r="O435" s="365"/>
      <c r="P435" s="365"/>
      <c r="Q435" s="365"/>
      <c r="R435" s="365"/>
      <c r="S435" s="365"/>
      <c r="T435" s="365"/>
      <c r="U435" s="365"/>
      <c r="V435" s="365"/>
      <c r="W435" s="365"/>
      <c r="X435" s="365"/>
      <c r="Y435" s="365"/>
      <c r="Z435" s="365"/>
      <c r="AA435" s="103"/>
      <c r="AB435" s="103"/>
      <c r="AC435" s="103"/>
      <c r="AD435" s="103"/>
      <c r="AE435" s="103"/>
      <c r="AF435" s="103"/>
      <c r="AG435" s="103"/>
      <c r="AH435" s="103"/>
      <c r="AI435" s="103"/>
      <c r="AJ435" s="103"/>
      <c r="AK435" s="103"/>
      <c r="AL435" s="103"/>
      <c r="AM435" s="103"/>
      <c r="AN435" s="103"/>
      <c r="AO435" s="103"/>
      <c r="AP435" s="103"/>
      <c r="AQ435" s="103"/>
      <c r="AR435" s="103"/>
      <c r="AS435" s="103"/>
      <c r="AT435" s="103"/>
      <c r="AU435" s="103"/>
      <c r="AV435" s="103"/>
      <c r="AW435" s="103"/>
      <c r="AX435" s="103"/>
      <c r="AY435" s="103"/>
      <c r="AZ435" s="103"/>
      <c r="BA435" s="103"/>
      <c r="BB435" s="103"/>
      <c r="BC435" s="103"/>
      <c r="BD435" s="103"/>
      <c r="BE435" s="103"/>
      <c r="BF435" s="103"/>
      <c r="BG435" s="103"/>
      <c r="BH435" s="103"/>
      <c r="BI435" s="103"/>
      <c r="BJ435" s="103"/>
      <c r="BK435" s="103"/>
      <c r="BL435" s="103"/>
      <c r="BM435" s="103"/>
      <c r="BN435" s="103"/>
      <c r="BO435" s="103"/>
      <c r="BP435" s="103"/>
      <c r="BQ435" s="103"/>
      <c r="BR435" s="103"/>
      <c r="BS435" s="103"/>
      <c r="BT435" s="103"/>
      <c r="BU435" s="103"/>
      <c r="BV435" s="103"/>
      <c r="BW435" s="103"/>
      <c r="BX435" s="103"/>
      <c r="BY435" s="103"/>
      <c r="BZ435" s="103"/>
      <c r="CA435" s="103"/>
      <c r="CB435" s="103"/>
      <c r="CC435" s="103"/>
      <c r="CD435" s="103"/>
      <c r="CE435" s="103"/>
      <c r="CF435" s="103"/>
      <c r="CG435" s="103"/>
      <c r="CH435" s="103"/>
      <c r="CI435" s="103"/>
      <c r="CJ435" s="103"/>
      <c r="CK435" s="103"/>
      <c r="CL435" s="103"/>
      <c r="CM435" s="103"/>
      <c r="CN435" s="103"/>
      <c r="CO435" s="103"/>
      <c r="CP435" s="103"/>
      <c r="CQ435" s="103"/>
      <c r="CR435" s="103"/>
      <c r="CS435" s="103"/>
      <c r="CT435" s="103"/>
      <c r="CU435" s="103"/>
      <c r="CV435" s="103"/>
      <c r="CW435" s="103"/>
      <c r="CX435" s="103"/>
      <c r="CY435" s="103"/>
      <c r="CZ435" s="103"/>
      <c r="DA435" s="103"/>
      <c r="DB435" s="103"/>
      <c r="DC435" s="103"/>
      <c r="DD435" s="103"/>
      <c r="DE435" s="103"/>
      <c r="DF435" s="103"/>
      <c r="DG435" s="103"/>
      <c r="DH435" s="103"/>
      <c r="DI435" s="103"/>
      <c r="DJ435" s="103"/>
      <c r="DK435" s="103"/>
      <c r="DL435" s="103"/>
      <c r="DM435" s="103"/>
      <c r="DN435" s="103"/>
      <c r="DO435" s="103"/>
      <c r="DP435" s="103"/>
      <c r="DQ435" s="103"/>
      <c r="DR435" s="103"/>
      <c r="DS435" s="103"/>
      <c r="DT435" s="103"/>
      <c r="DU435" s="103"/>
      <c r="DV435" s="103"/>
      <c r="DW435" s="103"/>
      <c r="DX435" s="103"/>
      <c r="DY435" s="103"/>
      <c r="DZ435" s="103"/>
      <c r="EA435" s="103"/>
      <c r="EB435" s="103"/>
      <c r="EC435" s="103"/>
      <c r="ED435" s="103"/>
      <c r="EE435" s="103"/>
      <c r="EF435" s="103"/>
      <c r="EG435" s="103"/>
      <c r="EH435" s="103"/>
      <c r="EI435" s="103"/>
      <c r="EJ435" s="103"/>
      <c r="EK435" s="103"/>
      <c r="EL435" s="103"/>
      <c r="EM435" s="103"/>
      <c r="EN435" s="103"/>
      <c r="EO435" s="103"/>
      <c r="EP435" s="103"/>
      <c r="EQ435" s="103"/>
      <c r="ER435" s="103"/>
      <c r="ES435" s="103"/>
      <c r="ET435" s="103"/>
      <c r="EU435" s="103"/>
      <c r="EV435" s="103"/>
      <c r="EW435" s="103"/>
      <c r="EX435" s="103"/>
      <c r="EY435" s="103"/>
      <c r="EZ435" s="103"/>
      <c r="FA435" s="103"/>
      <c r="FB435" s="103"/>
      <c r="FC435" s="103"/>
      <c r="FD435" s="103"/>
      <c r="FE435" s="103"/>
      <c r="FF435" s="103"/>
      <c r="FG435" s="103"/>
      <c r="FH435" s="103"/>
      <c r="FI435" s="103"/>
      <c r="FJ435" s="103"/>
      <c r="FK435" s="103"/>
      <c r="FL435" s="103"/>
      <c r="FM435" s="103"/>
      <c r="FN435" s="103"/>
      <c r="FO435" s="103"/>
      <c r="FP435" s="103"/>
      <c r="FQ435" s="103"/>
      <c r="FR435" s="103"/>
      <c r="FS435" s="103"/>
      <c r="FT435" s="103"/>
      <c r="FU435" s="103"/>
      <c r="FV435" s="103"/>
      <c r="FW435" s="103"/>
      <c r="FX435" s="103"/>
      <c r="FY435" s="103"/>
      <c r="FZ435" s="103"/>
      <c r="GA435" s="103"/>
      <c r="GB435" s="103"/>
      <c r="GC435" s="103"/>
      <c r="GD435" s="103"/>
      <c r="GE435" s="103"/>
      <c r="GF435" s="103"/>
      <c r="GG435" s="103"/>
      <c r="GH435" s="103"/>
      <c r="GI435" s="103"/>
      <c r="GJ435" s="103"/>
      <c r="GK435" s="103"/>
      <c r="GL435" s="103"/>
      <c r="GM435" s="103"/>
      <c r="GN435" s="103"/>
      <c r="GO435" s="103"/>
      <c r="GP435" s="103"/>
      <c r="GQ435" s="103"/>
      <c r="GR435" s="103"/>
      <c r="GS435" s="103"/>
      <c r="GT435" s="103"/>
      <c r="GU435" s="103"/>
      <c r="GV435" s="103"/>
      <c r="GW435" s="103"/>
      <c r="GX435" s="103"/>
      <c r="GY435" s="103"/>
    </row>
    <row r="436" spans="1:207" s="315" customFormat="1" ht="15.75">
      <c r="A436" s="509"/>
      <c r="B436" s="510"/>
      <c r="C436" s="448" t="s">
        <v>431</v>
      </c>
      <c r="D436" s="1433" t="s">
        <v>743</v>
      </c>
      <c r="E436" s="1434"/>
      <c r="F436" s="1435"/>
      <c r="G436" s="450"/>
      <c r="H436" s="508"/>
      <c r="I436" s="508"/>
      <c r="J436" s="1436"/>
      <c r="K436" s="1437"/>
      <c r="L436" s="1438"/>
      <c r="M436" s="314"/>
      <c r="N436" s="314"/>
      <c r="O436" s="314"/>
      <c r="P436" s="314"/>
      <c r="Q436" s="314"/>
      <c r="R436" s="314"/>
      <c r="S436" s="314"/>
      <c r="T436" s="314"/>
      <c r="U436" s="314"/>
      <c r="V436" s="314"/>
      <c r="W436" s="314"/>
      <c r="X436" s="314"/>
      <c r="Y436" s="314"/>
      <c r="Z436" s="314"/>
      <c r="AA436" s="226"/>
      <c r="AB436" s="226"/>
      <c r="AC436" s="226"/>
      <c r="AD436" s="226"/>
      <c r="AE436" s="226"/>
      <c r="AF436" s="226"/>
      <c r="AG436" s="226"/>
      <c r="AH436" s="226"/>
      <c r="AI436" s="226"/>
      <c r="AJ436" s="226"/>
      <c r="AK436" s="226"/>
      <c r="AL436" s="226"/>
      <c r="AM436" s="226"/>
      <c r="AN436" s="226"/>
      <c r="AO436" s="226"/>
      <c r="AP436" s="226"/>
      <c r="AQ436" s="226"/>
      <c r="AR436" s="226"/>
      <c r="AS436" s="226"/>
      <c r="AT436" s="226"/>
      <c r="AU436" s="226"/>
      <c r="AV436" s="226"/>
      <c r="AW436" s="226"/>
      <c r="AX436" s="226"/>
      <c r="AY436" s="226"/>
      <c r="AZ436" s="226"/>
      <c r="BA436" s="226"/>
      <c r="BB436" s="226"/>
      <c r="BC436" s="226"/>
      <c r="BD436" s="226"/>
      <c r="BE436" s="226"/>
      <c r="BF436" s="226"/>
      <c r="BG436" s="226"/>
      <c r="BH436" s="226"/>
      <c r="BI436" s="226"/>
      <c r="BJ436" s="226"/>
      <c r="BK436" s="226"/>
      <c r="BL436" s="226"/>
      <c r="BM436" s="226"/>
      <c r="BN436" s="226"/>
      <c r="BO436" s="226"/>
      <c r="BP436" s="226"/>
      <c r="BQ436" s="226"/>
      <c r="BR436" s="226"/>
      <c r="BS436" s="226"/>
      <c r="BT436" s="226"/>
      <c r="BU436" s="226"/>
      <c r="BV436" s="226"/>
      <c r="BW436" s="226"/>
      <c r="BX436" s="226"/>
      <c r="BY436" s="226"/>
      <c r="BZ436" s="226"/>
      <c r="CA436" s="226"/>
      <c r="CB436" s="226"/>
      <c r="CC436" s="226"/>
      <c r="CD436" s="226"/>
      <c r="CE436" s="226"/>
      <c r="CF436" s="226"/>
      <c r="CG436" s="226"/>
      <c r="CH436" s="226"/>
      <c r="CI436" s="226"/>
      <c r="CJ436" s="226"/>
      <c r="CK436" s="226"/>
      <c r="CL436" s="226"/>
      <c r="CM436" s="226"/>
      <c r="CN436" s="226"/>
      <c r="CO436" s="226"/>
      <c r="CP436" s="226"/>
      <c r="CQ436" s="226"/>
      <c r="CR436" s="226"/>
      <c r="CS436" s="226"/>
      <c r="CT436" s="226"/>
      <c r="CU436" s="226"/>
      <c r="CV436" s="226"/>
      <c r="CW436" s="226"/>
      <c r="CX436" s="226"/>
      <c r="CY436" s="226"/>
      <c r="CZ436" s="226"/>
      <c r="DA436" s="226"/>
      <c r="DB436" s="226"/>
      <c r="DC436" s="226"/>
      <c r="DD436" s="226"/>
      <c r="DE436" s="226"/>
      <c r="DF436" s="226"/>
      <c r="DG436" s="226"/>
      <c r="DH436" s="226"/>
      <c r="DI436" s="226"/>
      <c r="DJ436" s="226"/>
      <c r="DK436" s="226"/>
      <c r="DL436" s="226"/>
      <c r="DM436" s="226"/>
      <c r="DN436" s="226"/>
      <c r="DO436" s="226"/>
      <c r="DP436" s="226"/>
      <c r="DQ436" s="226"/>
      <c r="DR436" s="226"/>
      <c r="DS436" s="226"/>
      <c r="DT436" s="226"/>
      <c r="DU436" s="226"/>
      <c r="DV436" s="226"/>
      <c r="DW436" s="226"/>
      <c r="DX436" s="226"/>
      <c r="DY436" s="226"/>
      <c r="DZ436" s="226"/>
      <c r="EA436" s="226"/>
      <c r="EB436" s="226"/>
      <c r="EC436" s="226"/>
      <c r="ED436" s="226"/>
      <c r="EE436" s="226"/>
      <c r="EF436" s="226"/>
      <c r="EG436" s="226"/>
      <c r="EH436" s="226"/>
      <c r="EI436" s="226"/>
      <c r="EJ436" s="226"/>
      <c r="EK436" s="226"/>
      <c r="EL436" s="226"/>
      <c r="EM436" s="226"/>
      <c r="EN436" s="226"/>
      <c r="EO436" s="226"/>
      <c r="EP436" s="226"/>
      <c r="EQ436" s="226"/>
      <c r="ER436" s="226"/>
      <c r="ES436" s="226"/>
      <c r="ET436" s="226"/>
      <c r="EU436" s="226"/>
      <c r="EV436" s="226"/>
      <c r="EW436" s="226"/>
      <c r="EX436" s="226"/>
      <c r="EY436" s="226"/>
      <c r="EZ436" s="226"/>
      <c r="FA436" s="226"/>
      <c r="FB436" s="226"/>
      <c r="FC436" s="226"/>
      <c r="FD436" s="226"/>
      <c r="FE436" s="226"/>
      <c r="FF436" s="226"/>
      <c r="FG436" s="226"/>
      <c r="FH436" s="226"/>
      <c r="FI436" s="226"/>
      <c r="FJ436" s="226"/>
      <c r="FK436" s="226"/>
      <c r="FL436" s="226"/>
      <c r="FM436" s="226"/>
      <c r="FN436" s="226"/>
      <c r="FO436" s="226"/>
      <c r="FP436" s="226"/>
      <c r="FQ436" s="226"/>
      <c r="FR436" s="226"/>
      <c r="FS436" s="226"/>
      <c r="FT436" s="226"/>
      <c r="FU436" s="226"/>
      <c r="FV436" s="226"/>
      <c r="FW436" s="226"/>
      <c r="FX436" s="226"/>
      <c r="FY436" s="226"/>
      <c r="FZ436" s="226"/>
      <c r="GA436" s="226"/>
      <c r="GB436" s="226"/>
      <c r="GC436" s="226"/>
      <c r="GD436" s="226"/>
      <c r="GE436" s="226"/>
      <c r="GF436" s="226"/>
      <c r="GG436" s="226"/>
      <c r="GH436" s="226"/>
      <c r="GI436" s="226"/>
      <c r="GJ436" s="226"/>
      <c r="GK436" s="226"/>
      <c r="GL436" s="226"/>
      <c r="GM436" s="226"/>
      <c r="GN436" s="226"/>
      <c r="GO436" s="226"/>
      <c r="GP436" s="226"/>
      <c r="GQ436" s="226"/>
      <c r="GR436" s="226"/>
      <c r="GS436" s="226"/>
      <c r="GT436" s="226"/>
      <c r="GU436" s="226"/>
      <c r="GV436" s="226"/>
      <c r="GW436" s="226"/>
      <c r="GX436" s="226"/>
      <c r="GY436" s="226"/>
    </row>
    <row r="437" spans="1:207" s="317" customFormat="1" ht="236.25">
      <c r="A437" s="511"/>
      <c r="B437" s="512"/>
      <c r="C437" s="123">
        <v>8</v>
      </c>
      <c r="D437" s="122" t="s">
        <v>846</v>
      </c>
      <c r="E437" s="123" t="s">
        <v>14</v>
      </c>
      <c r="F437" s="123" t="s">
        <v>79</v>
      </c>
      <c r="G437" s="4">
        <v>1.6500000000000001E-2</v>
      </c>
      <c r="H437" s="123"/>
      <c r="I437" s="4">
        <v>1.6500000000000001E-2</v>
      </c>
      <c r="J437" s="123" t="s">
        <v>78</v>
      </c>
      <c r="K437" s="123" t="s">
        <v>294</v>
      </c>
      <c r="L437" s="216" t="s">
        <v>1992</v>
      </c>
      <c r="M437" s="316"/>
      <c r="N437" s="316"/>
      <c r="O437" s="316"/>
      <c r="P437" s="316"/>
      <c r="Q437" s="316"/>
      <c r="R437" s="316"/>
      <c r="S437" s="316"/>
      <c r="T437" s="316"/>
      <c r="U437" s="316"/>
      <c r="V437" s="316"/>
      <c r="W437" s="316"/>
      <c r="X437" s="316"/>
      <c r="Y437" s="316"/>
      <c r="Z437" s="316"/>
      <c r="AA437" s="68"/>
      <c r="AB437" s="68"/>
      <c r="AC437" s="68"/>
      <c r="AD437" s="68"/>
      <c r="AE437" s="68"/>
      <c r="AF437" s="68"/>
      <c r="AG437" s="68"/>
      <c r="AH437" s="68"/>
      <c r="AI437" s="68"/>
      <c r="AJ437" s="68"/>
      <c r="AK437" s="68"/>
      <c r="AL437" s="68"/>
      <c r="AM437" s="68"/>
      <c r="AN437" s="68"/>
      <c r="AO437" s="68"/>
      <c r="AP437" s="68"/>
      <c r="AQ437" s="68"/>
      <c r="AR437" s="68"/>
      <c r="AS437" s="68"/>
      <c r="AT437" s="68"/>
      <c r="AU437" s="68"/>
      <c r="AV437" s="68"/>
      <c r="AW437" s="68"/>
      <c r="AX437" s="68"/>
      <c r="AY437" s="68"/>
      <c r="AZ437" s="68"/>
      <c r="BA437" s="68"/>
      <c r="BB437" s="68"/>
      <c r="BC437" s="68"/>
      <c r="BD437" s="68"/>
      <c r="BE437" s="68"/>
      <c r="BF437" s="68"/>
      <c r="BG437" s="68"/>
      <c r="BH437" s="68"/>
      <c r="BI437" s="68"/>
      <c r="BJ437" s="68"/>
      <c r="BK437" s="68"/>
      <c r="BL437" s="68"/>
      <c r="BM437" s="68"/>
      <c r="BN437" s="68"/>
      <c r="BO437" s="68"/>
      <c r="BP437" s="68"/>
      <c r="BQ437" s="68"/>
      <c r="BR437" s="68"/>
      <c r="BS437" s="68"/>
      <c r="BT437" s="68"/>
      <c r="BU437" s="68"/>
      <c r="BV437" s="68"/>
      <c r="BW437" s="68"/>
      <c r="BX437" s="68"/>
      <c r="BY437" s="68"/>
      <c r="BZ437" s="68"/>
      <c r="CA437" s="68"/>
      <c r="CB437" s="68"/>
      <c r="CC437" s="68"/>
      <c r="CD437" s="68"/>
      <c r="CE437" s="68"/>
      <c r="CF437" s="68"/>
      <c r="CG437" s="68"/>
      <c r="CH437" s="68"/>
      <c r="CI437" s="68"/>
      <c r="CJ437" s="68"/>
      <c r="CK437" s="68"/>
      <c r="CL437" s="68"/>
      <c r="CM437" s="68"/>
      <c r="CN437" s="68"/>
      <c r="CO437" s="68"/>
      <c r="CP437" s="68"/>
      <c r="CQ437" s="68"/>
      <c r="CR437" s="68"/>
      <c r="CS437" s="68"/>
      <c r="CT437" s="68"/>
      <c r="CU437" s="68"/>
      <c r="CV437" s="68"/>
      <c r="CW437" s="68"/>
      <c r="CX437" s="68"/>
      <c r="CY437" s="68"/>
      <c r="CZ437" s="68"/>
      <c r="DA437" s="68"/>
      <c r="DB437" s="68"/>
      <c r="DC437" s="68"/>
      <c r="DD437" s="68"/>
      <c r="DE437" s="68"/>
      <c r="DF437" s="68"/>
      <c r="DG437" s="68"/>
      <c r="DH437" s="68"/>
      <c r="DI437" s="68"/>
      <c r="DJ437" s="68"/>
      <c r="DK437" s="68"/>
      <c r="DL437" s="68"/>
      <c r="DM437" s="68"/>
      <c r="DN437" s="68"/>
      <c r="DO437" s="68"/>
      <c r="DP437" s="68"/>
      <c r="DQ437" s="68"/>
      <c r="DR437" s="68"/>
      <c r="DS437" s="68"/>
      <c r="DT437" s="68"/>
      <c r="DU437" s="68"/>
      <c r="DV437" s="68"/>
      <c r="DW437" s="68"/>
      <c r="DX437" s="68"/>
      <c r="DY437" s="68"/>
      <c r="DZ437" s="68"/>
      <c r="EA437" s="68"/>
      <c r="EB437" s="68"/>
      <c r="EC437" s="68"/>
      <c r="ED437" s="68"/>
      <c r="EE437" s="68"/>
      <c r="EF437" s="68"/>
      <c r="EG437" s="68"/>
      <c r="EH437" s="68"/>
      <c r="EI437" s="68"/>
      <c r="EJ437" s="68"/>
      <c r="EK437" s="68"/>
      <c r="EL437" s="68"/>
      <c r="EM437" s="68"/>
      <c r="EN437" s="68"/>
      <c r="EO437" s="68"/>
      <c r="EP437" s="68"/>
      <c r="EQ437" s="68"/>
      <c r="ER437" s="68"/>
      <c r="ES437" s="68"/>
      <c r="ET437" s="68"/>
      <c r="EU437" s="68"/>
      <c r="EV437" s="68"/>
      <c r="EW437" s="68"/>
      <c r="EX437" s="68"/>
      <c r="EY437" s="68"/>
      <c r="EZ437" s="68"/>
      <c r="FA437" s="68"/>
      <c r="FB437" s="68"/>
      <c r="FC437" s="68"/>
      <c r="FD437" s="68"/>
      <c r="FE437" s="68"/>
      <c r="FF437" s="68"/>
      <c r="FG437" s="68"/>
      <c r="FH437" s="68"/>
      <c r="FI437" s="68"/>
      <c r="FJ437" s="68"/>
      <c r="FK437" s="68"/>
      <c r="FL437" s="68"/>
      <c r="FM437" s="68"/>
      <c r="FN437" s="68"/>
      <c r="FO437" s="68"/>
      <c r="FP437" s="68"/>
      <c r="FQ437" s="68"/>
      <c r="FR437" s="68"/>
      <c r="FS437" s="68"/>
      <c r="FT437" s="68"/>
      <c r="FU437" s="68"/>
      <c r="FV437" s="68"/>
      <c r="FW437" s="68"/>
      <c r="FX437" s="68"/>
      <c r="FY437" s="68"/>
      <c r="FZ437" s="68"/>
      <c r="GA437" s="68"/>
      <c r="GB437" s="68"/>
      <c r="GC437" s="68"/>
      <c r="GD437" s="68"/>
      <c r="GE437" s="68"/>
      <c r="GF437" s="68"/>
      <c r="GG437" s="68"/>
      <c r="GH437" s="68"/>
      <c r="GI437" s="68"/>
      <c r="GJ437" s="68"/>
      <c r="GK437" s="68"/>
      <c r="GL437" s="68"/>
      <c r="GM437" s="68"/>
      <c r="GN437" s="68"/>
      <c r="GO437" s="68"/>
      <c r="GP437" s="68"/>
      <c r="GQ437" s="68"/>
      <c r="GR437" s="68"/>
      <c r="GS437" s="68"/>
      <c r="GT437" s="68"/>
      <c r="GU437" s="68"/>
      <c r="GV437" s="68"/>
      <c r="GW437" s="68"/>
      <c r="GX437" s="68"/>
      <c r="GY437" s="68"/>
    </row>
    <row r="438" spans="1:207" s="317" customFormat="1" ht="173.25">
      <c r="A438" s="511"/>
      <c r="B438" s="512"/>
      <c r="C438" s="123">
        <v>9</v>
      </c>
      <c r="D438" s="122" t="s">
        <v>297</v>
      </c>
      <c r="E438" s="123" t="s">
        <v>24</v>
      </c>
      <c r="F438" s="123" t="s">
        <v>86</v>
      </c>
      <c r="G438" s="4">
        <v>0.33489999999999998</v>
      </c>
      <c r="H438" s="123"/>
      <c r="I438" s="4">
        <v>0.33489999999999998</v>
      </c>
      <c r="J438" s="123" t="s">
        <v>78</v>
      </c>
      <c r="K438" s="123" t="s">
        <v>298</v>
      </c>
      <c r="L438" s="216" t="s">
        <v>1993</v>
      </c>
      <c r="M438" s="316"/>
      <c r="N438" s="316"/>
      <c r="O438" s="316"/>
      <c r="P438" s="316"/>
      <c r="Q438" s="316"/>
      <c r="R438" s="316"/>
      <c r="S438" s="316"/>
      <c r="T438" s="316"/>
      <c r="U438" s="316"/>
      <c r="V438" s="316"/>
      <c r="W438" s="316"/>
      <c r="X438" s="316"/>
      <c r="Y438" s="316"/>
      <c r="Z438" s="316"/>
      <c r="AA438" s="68"/>
      <c r="AB438" s="68"/>
      <c r="AC438" s="68"/>
      <c r="AD438" s="68"/>
      <c r="AE438" s="68"/>
      <c r="AF438" s="68"/>
      <c r="AG438" s="68"/>
      <c r="AH438" s="68"/>
      <c r="AI438" s="68"/>
      <c r="AJ438" s="68"/>
      <c r="AK438" s="68"/>
      <c r="AL438" s="68"/>
      <c r="AM438" s="68"/>
      <c r="AN438" s="68"/>
      <c r="AO438" s="68"/>
      <c r="AP438" s="68"/>
      <c r="AQ438" s="68"/>
      <c r="AR438" s="68"/>
      <c r="AS438" s="68"/>
      <c r="AT438" s="68"/>
      <c r="AU438" s="68"/>
      <c r="AV438" s="68"/>
      <c r="AW438" s="68"/>
      <c r="AX438" s="68"/>
      <c r="AY438" s="68"/>
      <c r="AZ438" s="68"/>
      <c r="BA438" s="68"/>
      <c r="BB438" s="68"/>
      <c r="BC438" s="68"/>
      <c r="BD438" s="68"/>
      <c r="BE438" s="68"/>
      <c r="BF438" s="68"/>
      <c r="BG438" s="68"/>
      <c r="BH438" s="68"/>
      <c r="BI438" s="68"/>
      <c r="BJ438" s="68"/>
      <c r="BK438" s="68"/>
      <c r="BL438" s="68"/>
      <c r="BM438" s="68"/>
      <c r="BN438" s="68"/>
      <c r="BO438" s="68"/>
      <c r="BP438" s="68"/>
      <c r="BQ438" s="68"/>
      <c r="BR438" s="68"/>
      <c r="BS438" s="68"/>
      <c r="BT438" s="68"/>
      <c r="BU438" s="68"/>
      <c r="BV438" s="68"/>
      <c r="BW438" s="68"/>
      <c r="BX438" s="68"/>
      <c r="BY438" s="68"/>
      <c r="BZ438" s="68"/>
      <c r="CA438" s="68"/>
      <c r="CB438" s="68"/>
      <c r="CC438" s="68"/>
      <c r="CD438" s="68"/>
      <c r="CE438" s="68"/>
      <c r="CF438" s="68"/>
      <c r="CG438" s="68"/>
      <c r="CH438" s="68"/>
      <c r="CI438" s="68"/>
      <c r="CJ438" s="68"/>
      <c r="CK438" s="68"/>
      <c r="CL438" s="68"/>
      <c r="CM438" s="68"/>
      <c r="CN438" s="68"/>
      <c r="CO438" s="68"/>
      <c r="CP438" s="68"/>
      <c r="CQ438" s="68"/>
      <c r="CR438" s="68"/>
      <c r="CS438" s="68"/>
      <c r="CT438" s="68"/>
      <c r="CU438" s="68"/>
      <c r="CV438" s="68"/>
      <c r="CW438" s="68"/>
      <c r="CX438" s="68"/>
      <c r="CY438" s="68"/>
      <c r="CZ438" s="68"/>
      <c r="DA438" s="68"/>
      <c r="DB438" s="68"/>
      <c r="DC438" s="68"/>
      <c r="DD438" s="68"/>
      <c r="DE438" s="68"/>
      <c r="DF438" s="68"/>
      <c r="DG438" s="68"/>
      <c r="DH438" s="68"/>
      <c r="DI438" s="68"/>
      <c r="DJ438" s="68"/>
      <c r="DK438" s="68"/>
      <c r="DL438" s="68"/>
      <c r="DM438" s="68"/>
      <c r="DN438" s="68"/>
      <c r="DO438" s="68"/>
      <c r="DP438" s="68"/>
      <c r="DQ438" s="68"/>
      <c r="DR438" s="68"/>
      <c r="DS438" s="68"/>
      <c r="DT438" s="68"/>
      <c r="DU438" s="68"/>
      <c r="DV438" s="68"/>
      <c r="DW438" s="68"/>
      <c r="DX438" s="68"/>
      <c r="DY438" s="68"/>
      <c r="DZ438" s="68"/>
      <c r="EA438" s="68"/>
      <c r="EB438" s="68"/>
      <c r="EC438" s="68"/>
      <c r="ED438" s="68"/>
      <c r="EE438" s="68"/>
      <c r="EF438" s="68"/>
      <c r="EG438" s="68"/>
      <c r="EH438" s="68"/>
      <c r="EI438" s="68"/>
      <c r="EJ438" s="68"/>
      <c r="EK438" s="68"/>
      <c r="EL438" s="68"/>
      <c r="EM438" s="68"/>
      <c r="EN438" s="68"/>
      <c r="EO438" s="68"/>
      <c r="EP438" s="68"/>
      <c r="EQ438" s="68"/>
      <c r="ER438" s="68"/>
      <c r="ES438" s="68"/>
      <c r="ET438" s="68"/>
      <c r="EU438" s="68"/>
      <c r="EV438" s="68"/>
      <c r="EW438" s="68"/>
      <c r="EX438" s="68"/>
      <c r="EY438" s="68"/>
      <c r="EZ438" s="68"/>
      <c r="FA438" s="68"/>
      <c r="FB438" s="68"/>
      <c r="FC438" s="68"/>
      <c r="FD438" s="68"/>
      <c r="FE438" s="68"/>
      <c r="FF438" s="68"/>
      <c r="FG438" s="68"/>
      <c r="FH438" s="68"/>
      <c r="FI438" s="68"/>
      <c r="FJ438" s="68"/>
      <c r="FK438" s="68"/>
      <c r="FL438" s="68"/>
      <c r="FM438" s="68"/>
      <c r="FN438" s="68"/>
      <c r="FO438" s="68"/>
      <c r="FP438" s="68"/>
      <c r="FQ438" s="68"/>
      <c r="FR438" s="68"/>
      <c r="FS438" s="68"/>
      <c r="FT438" s="68"/>
      <c r="FU438" s="68"/>
      <c r="FV438" s="68"/>
      <c r="FW438" s="68"/>
      <c r="FX438" s="68"/>
      <c r="FY438" s="68"/>
      <c r="FZ438" s="68"/>
      <c r="GA438" s="68"/>
      <c r="GB438" s="68"/>
      <c r="GC438" s="68"/>
      <c r="GD438" s="68"/>
      <c r="GE438" s="68"/>
      <c r="GF438" s="68"/>
      <c r="GG438" s="68"/>
      <c r="GH438" s="68"/>
      <c r="GI438" s="68"/>
      <c r="GJ438" s="68"/>
      <c r="GK438" s="68"/>
      <c r="GL438" s="68"/>
      <c r="GM438" s="68"/>
      <c r="GN438" s="68"/>
      <c r="GO438" s="68"/>
      <c r="GP438" s="68"/>
      <c r="GQ438" s="68"/>
      <c r="GR438" s="68"/>
      <c r="GS438" s="68"/>
      <c r="GT438" s="68"/>
      <c r="GU438" s="68"/>
      <c r="GV438" s="68"/>
      <c r="GW438" s="68"/>
      <c r="GX438" s="68"/>
      <c r="GY438" s="68"/>
    </row>
    <row r="439" spans="1:207" s="366" customFormat="1" ht="173.25">
      <c r="A439" s="509"/>
      <c r="B439" s="510"/>
      <c r="C439" s="123">
        <v>10</v>
      </c>
      <c r="D439" s="122" t="s">
        <v>414</v>
      </c>
      <c r="E439" s="123" t="s">
        <v>23</v>
      </c>
      <c r="F439" s="123" t="s">
        <v>86</v>
      </c>
      <c r="G439" s="838">
        <v>2.7E-2</v>
      </c>
      <c r="H439" s="123"/>
      <c r="I439" s="4">
        <v>2.7E-2</v>
      </c>
      <c r="J439" s="123" t="s">
        <v>78</v>
      </c>
      <c r="K439" s="123" t="s">
        <v>415</v>
      </c>
      <c r="L439" s="216" t="s">
        <v>1994</v>
      </c>
      <c r="M439" s="365"/>
      <c r="N439" s="365"/>
      <c r="O439" s="365"/>
      <c r="P439" s="365"/>
      <c r="Q439" s="365"/>
      <c r="R439" s="365"/>
      <c r="S439" s="365"/>
      <c r="T439" s="365"/>
      <c r="U439" s="365"/>
      <c r="V439" s="365"/>
      <c r="W439" s="365"/>
      <c r="X439" s="365"/>
      <c r="Y439" s="365"/>
      <c r="Z439" s="365"/>
      <c r="AA439" s="103"/>
      <c r="AB439" s="103"/>
      <c r="AC439" s="103"/>
      <c r="AD439" s="103"/>
      <c r="AE439" s="103"/>
      <c r="AF439" s="103"/>
      <c r="AG439" s="103"/>
      <c r="AH439" s="103"/>
      <c r="AI439" s="103"/>
      <c r="AJ439" s="103"/>
      <c r="AK439" s="103"/>
      <c r="AL439" s="103"/>
      <c r="AM439" s="103"/>
      <c r="AN439" s="103"/>
      <c r="AO439" s="103"/>
      <c r="AP439" s="103"/>
      <c r="AQ439" s="103"/>
      <c r="AR439" s="103"/>
      <c r="AS439" s="103"/>
      <c r="AT439" s="103"/>
      <c r="AU439" s="103"/>
      <c r="AV439" s="103"/>
      <c r="AW439" s="103"/>
      <c r="AX439" s="103"/>
      <c r="AY439" s="103"/>
      <c r="AZ439" s="103"/>
      <c r="BA439" s="103"/>
      <c r="BB439" s="103"/>
      <c r="BC439" s="103"/>
      <c r="BD439" s="103"/>
      <c r="BE439" s="103"/>
      <c r="BF439" s="103"/>
      <c r="BG439" s="103"/>
      <c r="BH439" s="103"/>
      <c r="BI439" s="103"/>
      <c r="BJ439" s="103"/>
      <c r="BK439" s="103"/>
      <c r="BL439" s="103"/>
      <c r="BM439" s="103"/>
      <c r="BN439" s="103"/>
      <c r="BO439" s="103"/>
      <c r="BP439" s="103"/>
      <c r="BQ439" s="103"/>
      <c r="BR439" s="103"/>
      <c r="BS439" s="103"/>
      <c r="BT439" s="103"/>
      <c r="BU439" s="103"/>
      <c r="BV439" s="103"/>
      <c r="BW439" s="103"/>
      <c r="BX439" s="103"/>
      <c r="BY439" s="103"/>
      <c r="BZ439" s="103"/>
      <c r="CA439" s="103"/>
      <c r="CB439" s="103"/>
      <c r="CC439" s="103"/>
      <c r="CD439" s="103"/>
      <c r="CE439" s="103"/>
      <c r="CF439" s="103"/>
      <c r="CG439" s="103"/>
      <c r="CH439" s="103"/>
      <c r="CI439" s="103"/>
      <c r="CJ439" s="103"/>
      <c r="CK439" s="103"/>
      <c r="CL439" s="103"/>
      <c r="CM439" s="103"/>
      <c r="CN439" s="103"/>
      <c r="CO439" s="103"/>
      <c r="CP439" s="103"/>
      <c r="CQ439" s="103"/>
      <c r="CR439" s="103"/>
      <c r="CS439" s="103"/>
      <c r="CT439" s="103"/>
      <c r="CU439" s="103"/>
      <c r="CV439" s="103"/>
      <c r="CW439" s="103"/>
      <c r="CX439" s="103"/>
      <c r="CY439" s="103"/>
      <c r="CZ439" s="103"/>
      <c r="DA439" s="103"/>
      <c r="DB439" s="103"/>
      <c r="DC439" s="103"/>
      <c r="DD439" s="103"/>
      <c r="DE439" s="103"/>
      <c r="DF439" s="103"/>
      <c r="DG439" s="103"/>
      <c r="DH439" s="103"/>
      <c r="DI439" s="103"/>
      <c r="DJ439" s="103"/>
      <c r="DK439" s="103"/>
      <c r="DL439" s="103"/>
      <c r="DM439" s="103"/>
      <c r="DN439" s="103"/>
      <c r="DO439" s="103"/>
      <c r="DP439" s="103"/>
      <c r="DQ439" s="103"/>
      <c r="DR439" s="103"/>
      <c r="DS439" s="103"/>
      <c r="DT439" s="103"/>
      <c r="DU439" s="103"/>
      <c r="DV439" s="103"/>
      <c r="DW439" s="103"/>
      <c r="DX439" s="103"/>
      <c r="DY439" s="103"/>
      <c r="DZ439" s="103"/>
      <c r="EA439" s="103"/>
      <c r="EB439" s="103"/>
      <c r="EC439" s="103"/>
      <c r="ED439" s="103"/>
      <c r="EE439" s="103"/>
      <c r="EF439" s="103"/>
      <c r="EG439" s="103"/>
      <c r="EH439" s="103"/>
      <c r="EI439" s="103"/>
      <c r="EJ439" s="103"/>
      <c r="EK439" s="103"/>
      <c r="EL439" s="103"/>
      <c r="EM439" s="103"/>
      <c r="EN439" s="103"/>
      <c r="EO439" s="103"/>
      <c r="EP439" s="103"/>
      <c r="EQ439" s="103"/>
      <c r="ER439" s="103"/>
      <c r="ES439" s="103"/>
      <c r="ET439" s="103"/>
      <c r="EU439" s="103"/>
      <c r="EV439" s="103"/>
      <c r="EW439" s="103"/>
      <c r="EX439" s="103"/>
      <c r="EY439" s="103"/>
      <c r="EZ439" s="103"/>
      <c r="FA439" s="103"/>
      <c r="FB439" s="103"/>
      <c r="FC439" s="103"/>
      <c r="FD439" s="103"/>
      <c r="FE439" s="103"/>
      <c r="FF439" s="103"/>
      <c r="FG439" s="103"/>
      <c r="FH439" s="103"/>
      <c r="FI439" s="103"/>
      <c r="FJ439" s="103"/>
      <c r="FK439" s="103"/>
      <c r="FL439" s="103"/>
      <c r="FM439" s="103"/>
      <c r="FN439" s="103"/>
      <c r="FO439" s="103"/>
      <c r="FP439" s="103"/>
      <c r="FQ439" s="103"/>
      <c r="FR439" s="103"/>
      <c r="FS439" s="103"/>
      <c r="FT439" s="103"/>
      <c r="FU439" s="103"/>
      <c r="FV439" s="103"/>
      <c r="FW439" s="103"/>
      <c r="FX439" s="103"/>
      <c r="FY439" s="103"/>
      <c r="FZ439" s="103"/>
      <c r="GA439" s="103"/>
      <c r="GB439" s="103"/>
      <c r="GC439" s="103"/>
      <c r="GD439" s="103"/>
      <c r="GE439" s="103"/>
      <c r="GF439" s="103"/>
      <c r="GG439" s="103"/>
      <c r="GH439" s="103"/>
      <c r="GI439" s="103"/>
      <c r="GJ439" s="103"/>
      <c r="GK439" s="103"/>
      <c r="GL439" s="103"/>
      <c r="GM439" s="103"/>
      <c r="GN439" s="103"/>
      <c r="GO439" s="103"/>
      <c r="GP439" s="103"/>
      <c r="GQ439" s="103"/>
      <c r="GR439" s="103"/>
      <c r="GS439" s="103"/>
      <c r="GT439" s="103"/>
      <c r="GU439" s="103"/>
      <c r="GV439" s="103"/>
      <c r="GW439" s="103"/>
      <c r="GX439" s="103"/>
      <c r="GY439" s="103"/>
    </row>
    <row r="440" spans="1:207" s="366" customFormat="1" ht="252">
      <c r="A440" s="509"/>
      <c r="B440" s="510"/>
      <c r="C440" s="123">
        <v>11</v>
      </c>
      <c r="D440" s="122" t="s">
        <v>508</v>
      </c>
      <c r="E440" s="123" t="s">
        <v>45</v>
      </c>
      <c r="F440" s="123" t="s">
        <v>86</v>
      </c>
      <c r="G440" s="4">
        <v>0.56559999999999999</v>
      </c>
      <c r="H440" s="123"/>
      <c r="I440" s="4">
        <v>0.56559999999999999</v>
      </c>
      <c r="J440" s="123" t="s">
        <v>78</v>
      </c>
      <c r="K440" s="123" t="s">
        <v>293</v>
      </c>
      <c r="L440" s="216" t="s">
        <v>1995</v>
      </c>
      <c r="M440" s="365"/>
      <c r="N440" s="365"/>
      <c r="O440" s="365"/>
      <c r="P440" s="365"/>
      <c r="Q440" s="365"/>
      <c r="R440" s="365"/>
      <c r="S440" s="365"/>
      <c r="T440" s="365"/>
      <c r="U440" s="365"/>
      <c r="V440" s="365"/>
      <c r="W440" s="365"/>
      <c r="X440" s="365"/>
      <c r="Y440" s="365"/>
      <c r="Z440" s="365"/>
      <c r="AA440" s="103"/>
      <c r="AB440" s="103"/>
      <c r="AC440" s="103"/>
      <c r="AD440" s="103"/>
      <c r="AE440" s="103"/>
      <c r="AF440" s="103"/>
      <c r="AG440" s="103"/>
      <c r="AH440" s="103"/>
      <c r="AI440" s="103"/>
      <c r="AJ440" s="103"/>
      <c r="AK440" s="103"/>
      <c r="AL440" s="103"/>
      <c r="AM440" s="103"/>
      <c r="AN440" s="103"/>
      <c r="AO440" s="103"/>
      <c r="AP440" s="103"/>
      <c r="AQ440" s="103"/>
      <c r="AR440" s="103"/>
      <c r="AS440" s="103"/>
      <c r="AT440" s="103"/>
      <c r="AU440" s="103"/>
      <c r="AV440" s="103"/>
      <c r="AW440" s="103"/>
      <c r="AX440" s="103"/>
      <c r="AY440" s="103"/>
      <c r="AZ440" s="103"/>
      <c r="BA440" s="103"/>
      <c r="BB440" s="103"/>
      <c r="BC440" s="103"/>
      <c r="BD440" s="103"/>
      <c r="BE440" s="103"/>
      <c r="BF440" s="103"/>
      <c r="BG440" s="103"/>
      <c r="BH440" s="103"/>
      <c r="BI440" s="103"/>
      <c r="BJ440" s="103"/>
      <c r="BK440" s="103"/>
      <c r="BL440" s="103"/>
      <c r="BM440" s="103"/>
      <c r="BN440" s="103"/>
      <c r="BO440" s="103"/>
      <c r="BP440" s="103"/>
      <c r="BQ440" s="103"/>
      <c r="BR440" s="103"/>
      <c r="BS440" s="103"/>
      <c r="BT440" s="103"/>
      <c r="BU440" s="103"/>
      <c r="BV440" s="103"/>
      <c r="BW440" s="103"/>
      <c r="BX440" s="103"/>
      <c r="BY440" s="103"/>
      <c r="BZ440" s="103"/>
      <c r="CA440" s="103"/>
      <c r="CB440" s="103"/>
      <c r="CC440" s="103"/>
      <c r="CD440" s="103"/>
      <c r="CE440" s="103"/>
      <c r="CF440" s="103"/>
      <c r="CG440" s="103"/>
      <c r="CH440" s="103"/>
      <c r="CI440" s="103"/>
      <c r="CJ440" s="103"/>
      <c r="CK440" s="103"/>
      <c r="CL440" s="103"/>
      <c r="CM440" s="103"/>
      <c r="CN440" s="103"/>
      <c r="CO440" s="103"/>
      <c r="CP440" s="103"/>
      <c r="CQ440" s="103"/>
      <c r="CR440" s="103"/>
      <c r="CS440" s="103"/>
      <c r="CT440" s="103"/>
      <c r="CU440" s="103"/>
      <c r="CV440" s="103"/>
      <c r="CW440" s="103"/>
      <c r="CX440" s="103"/>
      <c r="CY440" s="103"/>
      <c r="CZ440" s="103"/>
      <c r="DA440" s="103"/>
      <c r="DB440" s="103"/>
      <c r="DC440" s="103"/>
      <c r="DD440" s="103"/>
      <c r="DE440" s="103"/>
      <c r="DF440" s="103"/>
      <c r="DG440" s="103"/>
      <c r="DH440" s="103"/>
      <c r="DI440" s="103"/>
      <c r="DJ440" s="103"/>
      <c r="DK440" s="103"/>
      <c r="DL440" s="103"/>
      <c r="DM440" s="103"/>
      <c r="DN440" s="103"/>
      <c r="DO440" s="103"/>
      <c r="DP440" s="103"/>
      <c r="DQ440" s="103"/>
      <c r="DR440" s="103"/>
      <c r="DS440" s="103"/>
      <c r="DT440" s="103"/>
      <c r="DU440" s="103"/>
      <c r="DV440" s="103"/>
      <c r="DW440" s="103"/>
      <c r="DX440" s="103"/>
      <c r="DY440" s="103"/>
      <c r="DZ440" s="103"/>
      <c r="EA440" s="103"/>
      <c r="EB440" s="103"/>
      <c r="EC440" s="103"/>
      <c r="ED440" s="103"/>
      <c r="EE440" s="103"/>
      <c r="EF440" s="103"/>
      <c r="EG440" s="103"/>
      <c r="EH440" s="103"/>
      <c r="EI440" s="103"/>
      <c r="EJ440" s="103"/>
      <c r="EK440" s="103"/>
      <c r="EL440" s="103"/>
      <c r="EM440" s="103"/>
      <c r="EN440" s="103"/>
      <c r="EO440" s="103"/>
      <c r="EP440" s="103"/>
      <c r="EQ440" s="103"/>
      <c r="ER440" s="103"/>
      <c r="ES440" s="103"/>
      <c r="ET440" s="103"/>
      <c r="EU440" s="103"/>
      <c r="EV440" s="103"/>
      <c r="EW440" s="103"/>
      <c r="EX440" s="103"/>
      <c r="EY440" s="103"/>
      <c r="EZ440" s="103"/>
      <c r="FA440" s="103"/>
      <c r="FB440" s="103"/>
      <c r="FC440" s="103"/>
      <c r="FD440" s="103"/>
      <c r="FE440" s="103"/>
      <c r="FF440" s="103"/>
      <c r="FG440" s="103"/>
      <c r="FH440" s="103"/>
      <c r="FI440" s="103"/>
      <c r="FJ440" s="103"/>
      <c r="FK440" s="103"/>
      <c r="FL440" s="103"/>
      <c r="FM440" s="103"/>
      <c r="FN440" s="103"/>
      <c r="FO440" s="103"/>
      <c r="FP440" s="103"/>
      <c r="FQ440" s="103"/>
      <c r="FR440" s="103"/>
      <c r="FS440" s="103"/>
      <c r="FT440" s="103"/>
      <c r="FU440" s="103"/>
      <c r="FV440" s="103"/>
      <c r="FW440" s="103"/>
      <c r="FX440" s="103"/>
      <c r="FY440" s="103"/>
      <c r="FZ440" s="103"/>
      <c r="GA440" s="103"/>
      <c r="GB440" s="103"/>
      <c r="GC440" s="103"/>
      <c r="GD440" s="103"/>
      <c r="GE440" s="103"/>
      <c r="GF440" s="103"/>
      <c r="GG440" s="103"/>
      <c r="GH440" s="103"/>
      <c r="GI440" s="103"/>
      <c r="GJ440" s="103"/>
      <c r="GK440" s="103"/>
      <c r="GL440" s="103"/>
      <c r="GM440" s="103"/>
      <c r="GN440" s="103"/>
      <c r="GO440" s="103"/>
      <c r="GP440" s="103"/>
      <c r="GQ440" s="103"/>
      <c r="GR440" s="103"/>
      <c r="GS440" s="103"/>
      <c r="GT440" s="103"/>
      <c r="GU440" s="103"/>
      <c r="GV440" s="103"/>
      <c r="GW440" s="103"/>
      <c r="GX440" s="103"/>
      <c r="GY440" s="103"/>
    </row>
    <row r="441" spans="1:207" s="366" customFormat="1" ht="236.25">
      <c r="A441" s="509"/>
      <c r="B441" s="510"/>
      <c r="C441" s="123">
        <v>12</v>
      </c>
      <c r="D441" s="122" t="s">
        <v>506</v>
      </c>
      <c r="E441" s="123" t="s">
        <v>14</v>
      </c>
      <c r="F441" s="123" t="s">
        <v>507</v>
      </c>
      <c r="G441" s="123">
        <v>0.74409999999999998</v>
      </c>
      <c r="H441" s="123"/>
      <c r="I441" s="838">
        <v>5.3499999999999997E-3</v>
      </c>
      <c r="J441" s="123" t="s">
        <v>78</v>
      </c>
      <c r="K441" s="123" t="s">
        <v>80</v>
      </c>
      <c r="L441" s="216" t="s">
        <v>847</v>
      </c>
      <c r="M441" s="365"/>
      <c r="N441" s="365"/>
      <c r="O441" s="365"/>
      <c r="P441" s="365"/>
      <c r="Q441" s="365"/>
      <c r="R441" s="365"/>
      <c r="S441" s="365"/>
      <c r="T441" s="365"/>
      <c r="U441" s="365"/>
      <c r="V441" s="365"/>
      <c r="W441" s="365"/>
      <c r="X441" s="365"/>
      <c r="Y441" s="365"/>
      <c r="Z441" s="365"/>
      <c r="AA441" s="103"/>
      <c r="AB441" s="103"/>
      <c r="AC441" s="103"/>
      <c r="AD441" s="103"/>
      <c r="AE441" s="103"/>
      <c r="AF441" s="103"/>
      <c r="AG441" s="103"/>
      <c r="AH441" s="103"/>
      <c r="AI441" s="103"/>
      <c r="AJ441" s="103"/>
      <c r="AK441" s="103"/>
      <c r="AL441" s="103"/>
      <c r="AM441" s="103"/>
      <c r="AN441" s="103"/>
      <c r="AO441" s="103"/>
      <c r="AP441" s="103"/>
      <c r="AQ441" s="103"/>
      <c r="AR441" s="103"/>
      <c r="AS441" s="103"/>
      <c r="AT441" s="103"/>
      <c r="AU441" s="103"/>
      <c r="AV441" s="103"/>
      <c r="AW441" s="103"/>
      <c r="AX441" s="103"/>
      <c r="AY441" s="103"/>
      <c r="AZ441" s="103"/>
      <c r="BA441" s="103"/>
      <c r="BB441" s="103"/>
      <c r="BC441" s="103"/>
      <c r="BD441" s="103"/>
      <c r="BE441" s="103"/>
      <c r="BF441" s="103"/>
      <c r="BG441" s="103"/>
      <c r="BH441" s="103"/>
      <c r="BI441" s="103"/>
      <c r="BJ441" s="103"/>
      <c r="BK441" s="103"/>
      <c r="BL441" s="103"/>
      <c r="BM441" s="103"/>
      <c r="BN441" s="103"/>
      <c r="BO441" s="103"/>
      <c r="BP441" s="103"/>
      <c r="BQ441" s="103"/>
      <c r="BR441" s="103"/>
      <c r="BS441" s="103"/>
      <c r="BT441" s="103"/>
      <c r="BU441" s="103"/>
      <c r="BV441" s="103"/>
      <c r="BW441" s="103"/>
      <c r="BX441" s="103"/>
      <c r="BY441" s="103"/>
      <c r="BZ441" s="103"/>
      <c r="CA441" s="103"/>
      <c r="CB441" s="103"/>
      <c r="CC441" s="103"/>
      <c r="CD441" s="103"/>
      <c r="CE441" s="103"/>
      <c r="CF441" s="103"/>
      <c r="CG441" s="103"/>
      <c r="CH441" s="103"/>
      <c r="CI441" s="103"/>
      <c r="CJ441" s="103"/>
      <c r="CK441" s="103"/>
      <c r="CL441" s="103"/>
      <c r="CM441" s="103"/>
      <c r="CN441" s="103"/>
      <c r="CO441" s="103"/>
      <c r="CP441" s="103"/>
      <c r="CQ441" s="103"/>
      <c r="CR441" s="103"/>
      <c r="CS441" s="103"/>
      <c r="CT441" s="103"/>
      <c r="CU441" s="103"/>
      <c r="CV441" s="103"/>
      <c r="CW441" s="103"/>
      <c r="CX441" s="103"/>
      <c r="CY441" s="103"/>
      <c r="CZ441" s="103"/>
      <c r="DA441" s="103"/>
      <c r="DB441" s="103"/>
      <c r="DC441" s="103"/>
      <c r="DD441" s="103"/>
      <c r="DE441" s="103"/>
      <c r="DF441" s="103"/>
      <c r="DG441" s="103"/>
      <c r="DH441" s="103"/>
      <c r="DI441" s="103"/>
      <c r="DJ441" s="103"/>
      <c r="DK441" s="103"/>
      <c r="DL441" s="103"/>
      <c r="DM441" s="103"/>
      <c r="DN441" s="103"/>
      <c r="DO441" s="103"/>
      <c r="DP441" s="103"/>
      <c r="DQ441" s="103"/>
      <c r="DR441" s="103"/>
      <c r="DS441" s="103"/>
      <c r="DT441" s="103"/>
      <c r="DU441" s="103"/>
      <c r="DV441" s="103"/>
      <c r="DW441" s="103"/>
      <c r="DX441" s="103"/>
      <c r="DY441" s="103"/>
      <c r="DZ441" s="103"/>
      <c r="EA441" s="103"/>
      <c r="EB441" s="103"/>
      <c r="EC441" s="103"/>
      <c r="ED441" s="103"/>
      <c r="EE441" s="103"/>
      <c r="EF441" s="103"/>
      <c r="EG441" s="103"/>
      <c r="EH441" s="103"/>
      <c r="EI441" s="103"/>
      <c r="EJ441" s="103"/>
      <c r="EK441" s="103"/>
      <c r="EL441" s="103"/>
      <c r="EM441" s="103"/>
      <c r="EN441" s="103"/>
      <c r="EO441" s="103"/>
      <c r="EP441" s="103"/>
      <c r="EQ441" s="103"/>
      <c r="ER441" s="103"/>
      <c r="ES441" s="103"/>
      <c r="ET441" s="103"/>
      <c r="EU441" s="103"/>
      <c r="EV441" s="103"/>
      <c r="EW441" s="103"/>
      <c r="EX441" s="103"/>
      <c r="EY441" s="103"/>
      <c r="EZ441" s="103"/>
      <c r="FA441" s="103"/>
      <c r="FB441" s="103"/>
      <c r="FC441" s="103"/>
      <c r="FD441" s="103"/>
      <c r="FE441" s="103"/>
      <c r="FF441" s="103"/>
      <c r="FG441" s="103"/>
      <c r="FH441" s="103"/>
      <c r="FI441" s="103"/>
      <c r="FJ441" s="103"/>
      <c r="FK441" s="103"/>
      <c r="FL441" s="103"/>
      <c r="FM441" s="103"/>
      <c r="FN441" s="103"/>
      <c r="FO441" s="103"/>
      <c r="FP441" s="103"/>
      <c r="FQ441" s="103"/>
      <c r="FR441" s="103"/>
      <c r="FS441" s="103"/>
      <c r="FT441" s="103"/>
      <c r="FU441" s="103"/>
      <c r="FV441" s="103"/>
      <c r="FW441" s="103"/>
      <c r="FX441" s="103"/>
      <c r="FY441" s="103"/>
      <c r="FZ441" s="103"/>
      <c r="GA441" s="103"/>
      <c r="GB441" s="103"/>
      <c r="GC441" s="103"/>
      <c r="GD441" s="103"/>
      <c r="GE441" s="103"/>
      <c r="GF441" s="103"/>
      <c r="GG441" s="103"/>
      <c r="GH441" s="103"/>
      <c r="GI441" s="103"/>
      <c r="GJ441" s="103"/>
      <c r="GK441" s="103"/>
      <c r="GL441" s="103"/>
      <c r="GM441" s="103"/>
      <c r="GN441" s="103"/>
      <c r="GO441" s="103"/>
      <c r="GP441" s="103"/>
      <c r="GQ441" s="103"/>
      <c r="GR441" s="103"/>
      <c r="GS441" s="103"/>
      <c r="GT441" s="103"/>
      <c r="GU441" s="103"/>
      <c r="GV441" s="103"/>
      <c r="GW441" s="103"/>
      <c r="GX441" s="103"/>
      <c r="GY441" s="103"/>
    </row>
    <row r="442" spans="1:207" s="366" customFormat="1" ht="78.75">
      <c r="A442" s="509"/>
      <c r="B442" s="510"/>
      <c r="C442" s="123">
        <v>13</v>
      </c>
      <c r="D442" s="1092" t="s">
        <v>1996</v>
      </c>
      <c r="E442" s="123" t="s">
        <v>31</v>
      </c>
      <c r="F442" s="1093" t="s">
        <v>79</v>
      </c>
      <c r="G442" s="1316">
        <v>8.7080000000000005E-2</v>
      </c>
      <c r="H442" s="867"/>
      <c r="I442" s="1094">
        <v>8.7080000000000005E-2</v>
      </c>
      <c r="J442" s="867" t="s">
        <v>78</v>
      </c>
      <c r="K442" s="1093" t="s">
        <v>1997</v>
      </c>
      <c r="L442" s="216" t="s">
        <v>1998</v>
      </c>
      <c r="M442" s="365"/>
      <c r="N442" s="365"/>
      <c r="O442" s="365"/>
      <c r="P442" s="365"/>
      <c r="Q442" s="365"/>
      <c r="R442" s="365"/>
      <c r="S442" s="365"/>
      <c r="T442" s="365"/>
      <c r="U442" s="365"/>
      <c r="V442" s="365"/>
      <c r="W442" s="365"/>
      <c r="X442" s="365"/>
      <c r="Y442" s="365"/>
      <c r="Z442" s="365"/>
      <c r="AA442" s="103"/>
      <c r="AB442" s="103"/>
      <c r="AC442" s="103"/>
      <c r="AD442" s="103"/>
      <c r="AE442" s="103"/>
      <c r="AF442" s="103"/>
      <c r="AG442" s="103"/>
      <c r="AH442" s="103"/>
      <c r="AI442" s="103"/>
      <c r="AJ442" s="103"/>
      <c r="AK442" s="103"/>
      <c r="AL442" s="103"/>
      <c r="AM442" s="103"/>
      <c r="AN442" s="103"/>
      <c r="AO442" s="103"/>
      <c r="AP442" s="103"/>
      <c r="AQ442" s="103"/>
      <c r="AR442" s="103"/>
      <c r="AS442" s="103"/>
      <c r="AT442" s="103"/>
      <c r="AU442" s="103"/>
      <c r="AV442" s="103"/>
      <c r="AW442" s="103"/>
      <c r="AX442" s="103"/>
      <c r="AY442" s="103"/>
      <c r="AZ442" s="103"/>
      <c r="BA442" s="103"/>
      <c r="BB442" s="103"/>
      <c r="BC442" s="103"/>
      <c r="BD442" s="103"/>
      <c r="BE442" s="103"/>
      <c r="BF442" s="103"/>
      <c r="BG442" s="103"/>
      <c r="BH442" s="103"/>
      <c r="BI442" s="103"/>
      <c r="BJ442" s="103"/>
      <c r="BK442" s="103"/>
      <c r="BL442" s="103"/>
      <c r="BM442" s="103"/>
      <c r="BN442" s="103"/>
      <c r="BO442" s="103"/>
      <c r="BP442" s="103"/>
      <c r="BQ442" s="103"/>
      <c r="BR442" s="103"/>
      <c r="BS442" s="103"/>
      <c r="BT442" s="103"/>
      <c r="BU442" s="103"/>
      <c r="BV442" s="103"/>
      <c r="BW442" s="103"/>
      <c r="BX442" s="103"/>
      <c r="BY442" s="103"/>
      <c r="BZ442" s="103"/>
      <c r="CA442" s="103"/>
      <c r="CB442" s="103"/>
      <c r="CC442" s="103"/>
      <c r="CD442" s="103"/>
      <c r="CE442" s="103"/>
      <c r="CF442" s="103"/>
      <c r="CG442" s="103"/>
      <c r="CH442" s="103"/>
      <c r="CI442" s="103"/>
      <c r="CJ442" s="103"/>
      <c r="CK442" s="103"/>
      <c r="CL442" s="103"/>
      <c r="CM442" s="103"/>
      <c r="CN442" s="103"/>
      <c r="CO442" s="103"/>
      <c r="CP442" s="103"/>
      <c r="CQ442" s="103"/>
      <c r="CR442" s="103"/>
      <c r="CS442" s="103"/>
      <c r="CT442" s="103"/>
      <c r="CU442" s="103"/>
      <c r="CV442" s="103"/>
      <c r="CW442" s="103"/>
      <c r="CX442" s="103"/>
      <c r="CY442" s="103"/>
      <c r="CZ442" s="103"/>
      <c r="DA442" s="103"/>
      <c r="DB442" s="103"/>
      <c r="DC442" s="103"/>
      <c r="DD442" s="103"/>
      <c r="DE442" s="103"/>
      <c r="DF442" s="103"/>
      <c r="DG442" s="103"/>
      <c r="DH442" s="103"/>
      <c r="DI442" s="103"/>
      <c r="DJ442" s="103"/>
      <c r="DK442" s="103"/>
      <c r="DL442" s="103"/>
      <c r="DM442" s="103"/>
      <c r="DN442" s="103"/>
      <c r="DO442" s="103"/>
      <c r="DP442" s="103"/>
      <c r="DQ442" s="103"/>
      <c r="DR442" s="103"/>
      <c r="DS442" s="103"/>
      <c r="DT442" s="103"/>
      <c r="DU442" s="103"/>
      <c r="DV442" s="103"/>
      <c r="DW442" s="103"/>
      <c r="DX442" s="103"/>
      <c r="DY442" s="103"/>
      <c r="DZ442" s="103"/>
      <c r="EA442" s="103"/>
      <c r="EB442" s="103"/>
      <c r="EC442" s="103"/>
      <c r="ED442" s="103"/>
      <c r="EE442" s="103"/>
      <c r="EF442" s="103"/>
      <c r="EG442" s="103"/>
      <c r="EH442" s="103"/>
      <c r="EI442" s="103"/>
      <c r="EJ442" s="103"/>
      <c r="EK442" s="103"/>
      <c r="EL442" s="103"/>
      <c r="EM442" s="103"/>
      <c r="EN442" s="103"/>
      <c r="EO442" s="103"/>
      <c r="EP442" s="103"/>
      <c r="EQ442" s="103"/>
      <c r="ER442" s="103"/>
      <c r="ES442" s="103"/>
      <c r="ET442" s="103"/>
      <c r="EU442" s="103"/>
      <c r="EV442" s="103"/>
      <c r="EW442" s="103"/>
      <c r="EX442" s="103"/>
      <c r="EY442" s="103"/>
      <c r="EZ442" s="103"/>
      <c r="FA442" s="103"/>
      <c r="FB442" s="103"/>
      <c r="FC442" s="103"/>
      <c r="FD442" s="103"/>
      <c r="FE442" s="103"/>
      <c r="FF442" s="103"/>
      <c r="FG442" s="103"/>
      <c r="FH442" s="103"/>
      <c r="FI442" s="103"/>
      <c r="FJ442" s="103"/>
      <c r="FK442" s="103"/>
      <c r="FL442" s="103"/>
      <c r="FM442" s="103"/>
      <c r="FN442" s="103"/>
      <c r="FO442" s="103"/>
      <c r="FP442" s="103"/>
      <c r="FQ442" s="103"/>
      <c r="FR442" s="103"/>
      <c r="FS442" s="103"/>
      <c r="FT442" s="103"/>
      <c r="FU442" s="103"/>
      <c r="FV442" s="103"/>
      <c r="FW442" s="103"/>
      <c r="FX442" s="103"/>
      <c r="FY442" s="103"/>
      <c r="FZ442" s="103"/>
      <c r="GA442" s="103"/>
      <c r="GB442" s="103"/>
      <c r="GC442" s="103"/>
      <c r="GD442" s="103"/>
      <c r="GE442" s="103"/>
      <c r="GF442" s="103"/>
      <c r="GG442" s="103"/>
      <c r="GH442" s="103"/>
      <c r="GI442" s="103"/>
      <c r="GJ442" s="103"/>
      <c r="GK442" s="103"/>
      <c r="GL442" s="103"/>
      <c r="GM442" s="103"/>
      <c r="GN442" s="103"/>
      <c r="GO442" s="103"/>
      <c r="GP442" s="103"/>
      <c r="GQ442" s="103"/>
      <c r="GR442" s="103"/>
      <c r="GS442" s="103"/>
      <c r="GT442" s="103"/>
      <c r="GU442" s="103"/>
      <c r="GV442" s="103"/>
      <c r="GW442" s="103"/>
      <c r="GX442" s="103"/>
      <c r="GY442" s="103"/>
    </row>
    <row r="443" spans="1:207" s="366" customFormat="1" ht="189">
      <c r="A443" s="509"/>
      <c r="B443" s="510"/>
      <c r="C443" s="123">
        <v>14</v>
      </c>
      <c r="D443" s="1" t="s">
        <v>1999</v>
      </c>
      <c r="E443" s="123" t="s">
        <v>23</v>
      </c>
      <c r="F443" s="123" t="s">
        <v>79</v>
      </c>
      <c r="G443" s="4">
        <v>0.32</v>
      </c>
      <c r="H443" s="4"/>
      <c r="I443" s="4">
        <v>0.32</v>
      </c>
      <c r="J443" s="123" t="s">
        <v>78</v>
      </c>
      <c r="K443" s="123" t="s">
        <v>83</v>
      </c>
      <c r="L443" s="216" t="s">
        <v>2000</v>
      </c>
      <c r="M443" s="365"/>
      <c r="N443" s="365"/>
      <c r="O443" s="365"/>
      <c r="P443" s="365"/>
      <c r="Q443" s="365"/>
      <c r="R443" s="365"/>
      <c r="S443" s="365"/>
      <c r="T443" s="365"/>
      <c r="U443" s="365"/>
      <c r="V443" s="365"/>
      <c r="W443" s="365"/>
      <c r="X443" s="365"/>
      <c r="Y443" s="365"/>
      <c r="Z443" s="365"/>
      <c r="AA443" s="103"/>
      <c r="AB443" s="103"/>
      <c r="AC443" s="103"/>
      <c r="AD443" s="103"/>
      <c r="AE443" s="103"/>
      <c r="AF443" s="103"/>
      <c r="AG443" s="103"/>
      <c r="AH443" s="103"/>
      <c r="AI443" s="103"/>
      <c r="AJ443" s="103"/>
      <c r="AK443" s="103"/>
      <c r="AL443" s="103"/>
      <c r="AM443" s="103"/>
      <c r="AN443" s="103"/>
      <c r="AO443" s="103"/>
      <c r="AP443" s="103"/>
      <c r="AQ443" s="103"/>
      <c r="AR443" s="103"/>
      <c r="AS443" s="103"/>
      <c r="AT443" s="103"/>
      <c r="AU443" s="103"/>
      <c r="AV443" s="103"/>
      <c r="AW443" s="103"/>
      <c r="AX443" s="103"/>
      <c r="AY443" s="103"/>
      <c r="AZ443" s="103"/>
      <c r="BA443" s="103"/>
      <c r="BB443" s="103"/>
      <c r="BC443" s="103"/>
      <c r="BD443" s="103"/>
      <c r="BE443" s="103"/>
      <c r="BF443" s="103"/>
      <c r="BG443" s="103"/>
      <c r="BH443" s="103"/>
      <c r="BI443" s="103"/>
      <c r="BJ443" s="103"/>
      <c r="BK443" s="103"/>
      <c r="BL443" s="103"/>
      <c r="BM443" s="103"/>
      <c r="BN443" s="103"/>
      <c r="BO443" s="103"/>
      <c r="BP443" s="103"/>
      <c r="BQ443" s="103"/>
      <c r="BR443" s="103"/>
      <c r="BS443" s="103"/>
      <c r="BT443" s="103"/>
      <c r="BU443" s="103"/>
      <c r="BV443" s="103"/>
      <c r="BW443" s="103"/>
      <c r="BX443" s="103"/>
      <c r="BY443" s="103"/>
      <c r="BZ443" s="103"/>
      <c r="CA443" s="103"/>
      <c r="CB443" s="103"/>
      <c r="CC443" s="103"/>
      <c r="CD443" s="103"/>
      <c r="CE443" s="103"/>
      <c r="CF443" s="103"/>
      <c r="CG443" s="103"/>
      <c r="CH443" s="103"/>
      <c r="CI443" s="103"/>
      <c r="CJ443" s="103"/>
      <c r="CK443" s="103"/>
      <c r="CL443" s="103"/>
      <c r="CM443" s="103"/>
      <c r="CN443" s="103"/>
      <c r="CO443" s="103"/>
      <c r="CP443" s="103"/>
      <c r="CQ443" s="103"/>
      <c r="CR443" s="103"/>
      <c r="CS443" s="103"/>
      <c r="CT443" s="103"/>
      <c r="CU443" s="103"/>
      <c r="CV443" s="103"/>
      <c r="CW443" s="103"/>
      <c r="CX443" s="103"/>
      <c r="CY443" s="103"/>
      <c r="CZ443" s="103"/>
      <c r="DA443" s="103"/>
      <c r="DB443" s="103"/>
      <c r="DC443" s="103"/>
      <c r="DD443" s="103"/>
      <c r="DE443" s="103"/>
      <c r="DF443" s="103"/>
      <c r="DG443" s="103"/>
      <c r="DH443" s="103"/>
      <c r="DI443" s="103"/>
      <c r="DJ443" s="103"/>
      <c r="DK443" s="103"/>
      <c r="DL443" s="103"/>
      <c r="DM443" s="103"/>
      <c r="DN443" s="103"/>
      <c r="DO443" s="103"/>
      <c r="DP443" s="103"/>
      <c r="DQ443" s="103"/>
      <c r="DR443" s="103"/>
      <c r="DS443" s="103"/>
      <c r="DT443" s="103"/>
      <c r="DU443" s="103"/>
      <c r="DV443" s="103"/>
      <c r="DW443" s="103"/>
      <c r="DX443" s="103"/>
      <c r="DY443" s="103"/>
      <c r="DZ443" s="103"/>
      <c r="EA443" s="103"/>
      <c r="EB443" s="103"/>
      <c r="EC443" s="103"/>
      <c r="ED443" s="103"/>
      <c r="EE443" s="103"/>
      <c r="EF443" s="103"/>
      <c r="EG443" s="103"/>
      <c r="EH443" s="103"/>
      <c r="EI443" s="103"/>
      <c r="EJ443" s="103"/>
      <c r="EK443" s="103"/>
      <c r="EL443" s="103"/>
      <c r="EM443" s="103"/>
      <c r="EN443" s="103"/>
      <c r="EO443" s="103"/>
      <c r="EP443" s="103"/>
      <c r="EQ443" s="103"/>
      <c r="ER443" s="103"/>
      <c r="ES443" s="103"/>
      <c r="ET443" s="103"/>
      <c r="EU443" s="103"/>
      <c r="EV443" s="103"/>
      <c r="EW443" s="103"/>
      <c r="EX443" s="103"/>
      <c r="EY443" s="103"/>
      <c r="EZ443" s="103"/>
      <c r="FA443" s="103"/>
      <c r="FB443" s="103"/>
      <c r="FC443" s="103"/>
      <c r="FD443" s="103"/>
      <c r="FE443" s="103"/>
      <c r="FF443" s="103"/>
      <c r="FG443" s="103"/>
      <c r="FH443" s="103"/>
      <c r="FI443" s="103"/>
      <c r="FJ443" s="103"/>
      <c r="FK443" s="103"/>
      <c r="FL443" s="103"/>
      <c r="FM443" s="103"/>
      <c r="FN443" s="103"/>
      <c r="FO443" s="103"/>
      <c r="FP443" s="103"/>
      <c r="FQ443" s="103"/>
      <c r="FR443" s="103"/>
      <c r="FS443" s="103"/>
      <c r="FT443" s="103"/>
      <c r="FU443" s="103"/>
      <c r="FV443" s="103"/>
      <c r="FW443" s="103"/>
      <c r="FX443" s="103"/>
      <c r="FY443" s="103"/>
      <c r="FZ443" s="103"/>
      <c r="GA443" s="103"/>
      <c r="GB443" s="103"/>
      <c r="GC443" s="103"/>
      <c r="GD443" s="103"/>
      <c r="GE443" s="103"/>
      <c r="GF443" s="103"/>
      <c r="GG443" s="103"/>
      <c r="GH443" s="103"/>
      <c r="GI443" s="103"/>
      <c r="GJ443" s="103"/>
      <c r="GK443" s="103"/>
      <c r="GL443" s="103"/>
      <c r="GM443" s="103"/>
      <c r="GN443" s="103"/>
      <c r="GO443" s="103"/>
      <c r="GP443" s="103"/>
      <c r="GQ443" s="103"/>
      <c r="GR443" s="103"/>
      <c r="GS443" s="103"/>
      <c r="GT443" s="103"/>
      <c r="GU443" s="103"/>
      <c r="GV443" s="103"/>
      <c r="GW443" s="103"/>
      <c r="GX443" s="103"/>
      <c r="GY443" s="103"/>
    </row>
    <row r="444" spans="1:207" s="366" customFormat="1" ht="204.75">
      <c r="A444" s="509"/>
      <c r="B444" s="510"/>
      <c r="C444" s="123">
        <v>15</v>
      </c>
      <c r="D444" s="1" t="s">
        <v>509</v>
      </c>
      <c r="E444" s="123" t="s">
        <v>23</v>
      </c>
      <c r="F444" s="123" t="s">
        <v>79</v>
      </c>
      <c r="G444" s="4">
        <v>0.56999999999999995</v>
      </c>
      <c r="H444" s="123"/>
      <c r="I444" s="4">
        <v>0.56999999999999995</v>
      </c>
      <c r="J444" s="123" t="s">
        <v>78</v>
      </c>
      <c r="K444" s="123" t="s">
        <v>83</v>
      </c>
      <c r="L444" s="216" t="s">
        <v>2001</v>
      </c>
      <c r="M444" s="365"/>
      <c r="N444" s="365"/>
      <c r="O444" s="365"/>
      <c r="P444" s="365"/>
      <c r="Q444" s="365"/>
      <c r="R444" s="365"/>
      <c r="S444" s="365"/>
      <c r="T444" s="365"/>
      <c r="U444" s="365"/>
      <c r="V444" s="365"/>
      <c r="W444" s="365"/>
      <c r="X444" s="365"/>
      <c r="Y444" s="365"/>
      <c r="Z444" s="365"/>
      <c r="AA444" s="103"/>
      <c r="AB444" s="103"/>
      <c r="AC444" s="103"/>
      <c r="AD444" s="103"/>
      <c r="AE444" s="103"/>
      <c r="AF444" s="103"/>
      <c r="AG444" s="103"/>
      <c r="AH444" s="103"/>
      <c r="AI444" s="103"/>
      <c r="AJ444" s="103"/>
      <c r="AK444" s="103"/>
      <c r="AL444" s="103"/>
      <c r="AM444" s="103"/>
      <c r="AN444" s="103"/>
      <c r="AO444" s="103"/>
      <c r="AP444" s="103"/>
      <c r="AQ444" s="103"/>
      <c r="AR444" s="103"/>
      <c r="AS444" s="103"/>
      <c r="AT444" s="103"/>
      <c r="AU444" s="103"/>
      <c r="AV444" s="103"/>
      <c r="AW444" s="103"/>
      <c r="AX444" s="103"/>
      <c r="AY444" s="103"/>
      <c r="AZ444" s="103"/>
      <c r="BA444" s="103"/>
      <c r="BB444" s="103"/>
      <c r="BC444" s="103"/>
      <c r="BD444" s="103"/>
      <c r="BE444" s="103"/>
      <c r="BF444" s="103"/>
      <c r="BG444" s="103"/>
      <c r="BH444" s="103"/>
      <c r="BI444" s="103"/>
      <c r="BJ444" s="103"/>
      <c r="BK444" s="103"/>
      <c r="BL444" s="103"/>
      <c r="BM444" s="103"/>
      <c r="BN444" s="103"/>
      <c r="BO444" s="103"/>
      <c r="BP444" s="103"/>
      <c r="BQ444" s="103"/>
      <c r="BR444" s="103"/>
      <c r="BS444" s="103"/>
      <c r="BT444" s="103"/>
      <c r="BU444" s="103"/>
      <c r="BV444" s="103"/>
      <c r="BW444" s="103"/>
      <c r="BX444" s="103"/>
      <c r="BY444" s="103"/>
      <c r="BZ444" s="103"/>
      <c r="CA444" s="103"/>
      <c r="CB444" s="103"/>
      <c r="CC444" s="103"/>
      <c r="CD444" s="103"/>
      <c r="CE444" s="103"/>
      <c r="CF444" s="103"/>
      <c r="CG444" s="103"/>
      <c r="CH444" s="103"/>
      <c r="CI444" s="103"/>
      <c r="CJ444" s="103"/>
      <c r="CK444" s="103"/>
      <c r="CL444" s="103"/>
      <c r="CM444" s="103"/>
      <c r="CN444" s="103"/>
      <c r="CO444" s="103"/>
      <c r="CP444" s="103"/>
      <c r="CQ444" s="103"/>
      <c r="CR444" s="103"/>
      <c r="CS444" s="103"/>
      <c r="CT444" s="103"/>
      <c r="CU444" s="103"/>
      <c r="CV444" s="103"/>
      <c r="CW444" s="103"/>
      <c r="CX444" s="103"/>
      <c r="CY444" s="103"/>
      <c r="CZ444" s="103"/>
      <c r="DA444" s="103"/>
      <c r="DB444" s="103"/>
      <c r="DC444" s="103"/>
      <c r="DD444" s="103"/>
      <c r="DE444" s="103"/>
      <c r="DF444" s="103"/>
      <c r="DG444" s="103"/>
      <c r="DH444" s="103"/>
      <c r="DI444" s="103"/>
      <c r="DJ444" s="103"/>
      <c r="DK444" s="103"/>
      <c r="DL444" s="103"/>
      <c r="DM444" s="103"/>
      <c r="DN444" s="103"/>
      <c r="DO444" s="103"/>
      <c r="DP444" s="103"/>
      <c r="DQ444" s="103"/>
      <c r="DR444" s="103"/>
      <c r="DS444" s="103"/>
      <c r="DT444" s="103"/>
      <c r="DU444" s="103"/>
      <c r="DV444" s="103"/>
      <c r="DW444" s="103"/>
      <c r="DX444" s="103"/>
      <c r="DY444" s="103"/>
      <c r="DZ444" s="103"/>
      <c r="EA444" s="103"/>
      <c r="EB444" s="103"/>
      <c r="EC444" s="103"/>
      <c r="ED444" s="103"/>
      <c r="EE444" s="103"/>
      <c r="EF444" s="103"/>
      <c r="EG444" s="103"/>
      <c r="EH444" s="103"/>
      <c r="EI444" s="103"/>
      <c r="EJ444" s="103"/>
      <c r="EK444" s="103"/>
      <c r="EL444" s="103"/>
      <c r="EM444" s="103"/>
      <c r="EN444" s="103"/>
      <c r="EO444" s="103"/>
      <c r="EP444" s="103"/>
      <c r="EQ444" s="103"/>
      <c r="ER444" s="103"/>
      <c r="ES444" s="103"/>
      <c r="ET444" s="103"/>
      <c r="EU444" s="103"/>
      <c r="EV444" s="103"/>
      <c r="EW444" s="103"/>
      <c r="EX444" s="103"/>
      <c r="EY444" s="103"/>
      <c r="EZ444" s="103"/>
      <c r="FA444" s="103"/>
      <c r="FB444" s="103"/>
      <c r="FC444" s="103"/>
      <c r="FD444" s="103"/>
      <c r="FE444" s="103"/>
      <c r="FF444" s="103"/>
      <c r="FG444" s="103"/>
      <c r="FH444" s="103"/>
      <c r="FI444" s="103"/>
      <c r="FJ444" s="103"/>
      <c r="FK444" s="103"/>
      <c r="FL444" s="103"/>
      <c r="FM444" s="103"/>
      <c r="FN444" s="103"/>
      <c r="FO444" s="103"/>
      <c r="FP444" s="103"/>
      <c r="FQ444" s="103"/>
      <c r="FR444" s="103"/>
      <c r="FS444" s="103"/>
      <c r="FT444" s="103"/>
      <c r="FU444" s="103"/>
      <c r="FV444" s="103"/>
      <c r="FW444" s="103"/>
      <c r="FX444" s="103"/>
      <c r="FY444" s="103"/>
      <c r="FZ444" s="103"/>
      <c r="GA444" s="103"/>
      <c r="GB444" s="103"/>
      <c r="GC444" s="103"/>
      <c r="GD444" s="103"/>
      <c r="GE444" s="103"/>
      <c r="GF444" s="103"/>
      <c r="GG444" s="103"/>
      <c r="GH444" s="103"/>
      <c r="GI444" s="103"/>
      <c r="GJ444" s="103"/>
      <c r="GK444" s="103"/>
      <c r="GL444" s="103"/>
      <c r="GM444" s="103"/>
      <c r="GN444" s="103"/>
      <c r="GO444" s="103"/>
      <c r="GP444" s="103"/>
      <c r="GQ444" s="103"/>
      <c r="GR444" s="103"/>
      <c r="GS444" s="103"/>
      <c r="GT444" s="103"/>
      <c r="GU444" s="103"/>
      <c r="GV444" s="103"/>
      <c r="GW444" s="103"/>
      <c r="GX444" s="103"/>
      <c r="GY444" s="103"/>
    </row>
    <row r="445" spans="1:207" s="366" customFormat="1" ht="173.25">
      <c r="A445" s="509"/>
      <c r="B445" s="510"/>
      <c r="C445" s="123">
        <v>16</v>
      </c>
      <c r="D445" s="1" t="s">
        <v>848</v>
      </c>
      <c r="E445" s="123" t="s">
        <v>23</v>
      </c>
      <c r="F445" s="123" t="s">
        <v>79</v>
      </c>
      <c r="G445" s="4">
        <v>5.45E-3</v>
      </c>
      <c r="H445" s="123"/>
      <c r="I445" s="4">
        <v>5.45E-3</v>
      </c>
      <c r="J445" s="123" t="s">
        <v>78</v>
      </c>
      <c r="K445" s="123" t="s">
        <v>83</v>
      </c>
      <c r="L445" s="216" t="s">
        <v>1993</v>
      </c>
      <c r="M445" s="365"/>
      <c r="N445" s="365"/>
      <c r="O445" s="365"/>
      <c r="P445" s="365"/>
      <c r="Q445" s="365"/>
      <c r="R445" s="365"/>
      <c r="S445" s="365"/>
      <c r="T445" s="365"/>
      <c r="U445" s="365"/>
      <c r="V445" s="365"/>
      <c r="W445" s="365"/>
      <c r="X445" s="365"/>
      <c r="Y445" s="365"/>
      <c r="Z445" s="365"/>
      <c r="AA445" s="103"/>
      <c r="AB445" s="103"/>
      <c r="AC445" s="103"/>
      <c r="AD445" s="103"/>
      <c r="AE445" s="103"/>
      <c r="AF445" s="103"/>
      <c r="AG445" s="103"/>
      <c r="AH445" s="103"/>
      <c r="AI445" s="103"/>
      <c r="AJ445" s="103"/>
      <c r="AK445" s="103"/>
      <c r="AL445" s="103"/>
      <c r="AM445" s="103"/>
      <c r="AN445" s="103"/>
      <c r="AO445" s="103"/>
      <c r="AP445" s="103"/>
      <c r="AQ445" s="103"/>
      <c r="AR445" s="103"/>
      <c r="AS445" s="103"/>
      <c r="AT445" s="103"/>
      <c r="AU445" s="103"/>
      <c r="AV445" s="103"/>
      <c r="AW445" s="103"/>
      <c r="AX445" s="103"/>
      <c r="AY445" s="103"/>
      <c r="AZ445" s="103"/>
      <c r="BA445" s="103"/>
      <c r="BB445" s="103"/>
      <c r="BC445" s="103"/>
      <c r="BD445" s="103"/>
      <c r="BE445" s="103"/>
      <c r="BF445" s="103"/>
      <c r="BG445" s="103"/>
      <c r="BH445" s="103"/>
      <c r="BI445" s="103"/>
      <c r="BJ445" s="103"/>
      <c r="BK445" s="103"/>
      <c r="BL445" s="103"/>
      <c r="BM445" s="103"/>
      <c r="BN445" s="103"/>
      <c r="BO445" s="103"/>
      <c r="BP445" s="103"/>
      <c r="BQ445" s="103"/>
      <c r="BR445" s="103"/>
      <c r="BS445" s="103"/>
      <c r="BT445" s="103"/>
      <c r="BU445" s="103"/>
      <c r="BV445" s="103"/>
      <c r="BW445" s="103"/>
      <c r="BX445" s="103"/>
      <c r="BY445" s="103"/>
      <c r="BZ445" s="103"/>
      <c r="CA445" s="103"/>
      <c r="CB445" s="103"/>
      <c r="CC445" s="103"/>
      <c r="CD445" s="103"/>
      <c r="CE445" s="103"/>
      <c r="CF445" s="103"/>
      <c r="CG445" s="103"/>
      <c r="CH445" s="103"/>
      <c r="CI445" s="103"/>
      <c r="CJ445" s="103"/>
      <c r="CK445" s="103"/>
      <c r="CL445" s="103"/>
      <c r="CM445" s="103"/>
      <c r="CN445" s="103"/>
      <c r="CO445" s="103"/>
      <c r="CP445" s="103"/>
      <c r="CQ445" s="103"/>
      <c r="CR445" s="103"/>
      <c r="CS445" s="103"/>
      <c r="CT445" s="103"/>
      <c r="CU445" s="103"/>
      <c r="CV445" s="103"/>
      <c r="CW445" s="103"/>
      <c r="CX445" s="103"/>
      <c r="CY445" s="103"/>
      <c r="CZ445" s="103"/>
      <c r="DA445" s="103"/>
      <c r="DB445" s="103"/>
      <c r="DC445" s="103"/>
      <c r="DD445" s="103"/>
      <c r="DE445" s="103"/>
      <c r="DF445" s="103"/>
      <c r="DG445" s="103"/>
      <c r="DH445" s="103"/>
      <c r="DI445" s="103"/>
      <c r="DJ445" s="103"/>
      <c r="DK445" s="103"/>
      <c r="DL445" s="103"/>
      <c r="DM445" s="103"/>
      <c r="DN445" s="103"/>
      <c r="DO445" s="103"/>
      <c r="DP445" s="103"/>
      <c r="DQ445" s="103"/>
      <c r="DR445" s="103"/>
      <c r="DS445" s="103"/>
      <c r="DT445" s="103"/>
      <c r="DU445" s="103"/>
      <c r="DV445" s="103"/>
      <c r="DW445" s="103"/>
      <c r="DX445" s="103"/>
      <c r="DY445" s="103"/>
      <c r="DZ445" s="103"/>
      <c r="EA445" s="103"/>
      <c r="EB445" s="103"/>
      <c r="EC445" s="103"/>
      <c r="ED445" s="103"/>
      <c r="EE445" s="103"/>
      <c r="EF445" s="103"/>
      <c r="EG445" s="103"/>
      <c r="EH445" s="103"/>
      <c r="EI445" s="103"/>
      <c r="EJ445" s="103"/>
      <c r="EK445" s="103"/>
      <c r="EL445" s="103"/>
      <c r="EM445" s="103"/>
      <c r="EN445" s="103"/>
      <c r="EO445" s="103"/>
      <c r="EP445" s="103"/>
      <c r="EQ445" s="103"/>
      <c r="ER445" s="103"/>
      <c r="ES445" s="103"/>
      <c r="ET445" s="103"/>
      <c r="EU445" s="103"/>
      <c r="EV445" s="103"/>
      <c r="EW445" s="103"/>
      <c r="EX445" s="103"/>
      <c r="EY445" s="103"/>
      <c r="EZ445" s="103"/>
      <c r="FA445" s="103"/>
      <c r="FB445" s="103"/>
      <c r="FC445" s="103"/>
      <c r="FD445" s="103"/>
      <c r="FE445" s="103"/>
      <c r="FF445" s="103"/>
      <c r="FG445" s="103"/>
      <c r="FH445" s="103"/>
      <c r="FI445" s="103"/>
      <c r="FJ445" s="103"/>
      <c r="FK445" s="103"/>
      <c r="FL445" s="103"/>
      <c r="FM445" s="103"/>
      <c r="FN445" s="103"/>
      <c r="FO445" s="103"/>
      <c r="FP445" s="103"/>
      <c r="FQ445" s="103"/>
      <c r="FR445" s="103"/>
      <c r="FS445" s="103"/>
      <c r="FT445" s="103"/>
      <c r="FU445" s="103"/>
      <c r="FV445" s="103"/>
      <c r="FW445" s="103"/>
      <c r="FX445" s="103"/>
      <c r="FY445" s="103"/>
      <c r="FZ445" s="103"/>
      <c r="GA445" s="103"/>
      <c r="GB445" s="103"/>
      <c r="GC445" s="103"/>
      <c r="GD445" s="103"/>
      <c r="GE445" s="103"/>
      <c r="GF445" s="103"/>
      <c r="GG445" s="103"/>
      <c r="GH445" s="103"/>
      <c r="GI445" s="103"/>
      <c r="GJ445" s="103"/>
      <c r="GK445" s="103"/>
      <c r="GL445" s="103"/>
      <c r="GM445" s="103"/>
      <c r="GN445" s="103"/>
      <c r="GO445" s="103"/>
      <c r="GP445" s="103"/>
      <c r="GQ445" s="103"/>
      <c r="GR445" s="103"/>
      <c r="GS445" s="103"/>
      <c r="GT445" s="103"/>
      <c r="GU445" s="103"/>
      <c r="GV445" s="103"/>
      <c r="GW445" s="103"/>
      <c r="GX445" s="103"/>
      <c r="GY445" s="103"/>
    </row>
    <row r="446" spans="1:207" s="366" customFormat="1" ht="141.75">
      <c r="A446" s="509"/>
      <c r="B446" s="510"/>
      <c r="C446" s="123">
        <v>17</v>
      </c>
      <c r="D446" s="122" t="s">
        <v>849</v>
      </c>
      <c r="E446" s="123" t="s">
        <v>20</v>
      </c>
      <c r="F446" s="123" t="s">
        <v>511</v>
      </c>
      <c r="G446" s="4">
        <v>9.3500000000000007E-3</v>
      </c>
      <c r="H446" s="123"/>
      <c r="I446" s="4">
        <v>9.3500000000000007E-3</v>
      </c>
      <c r="J446" s="123" t="s">
        <v>78</v>
      </c>
      <c r="K446" s="123" t="s">
        <v>512</v>
      </c>
      <c r="L446" s="216" t="s">
        <v>2002</v>
      </c>
      <c r="M446" s="365"/>
      <c r="N446" s="365"/>
      <c r="O446" s="365"/>
      <c r="P446" s="365"/>
      <c r="Q446" s="365"/>
      <c r="R446" s="365"/>
      <c r="S446" s="365"/>
      <c r="T446" s="365"/>
      <c r="U446" s="365"/>
      <c r="V446" s="365"/>
      <c r="W446" s="365"/>
      <c r="X446" s="365"/>
      <c r="Y446" s="365"/>
      <c r="Z446" s="365"/>
      <c r="AA446" s="103"/>
      <c r="AB446" s="103"/>
      <c r="AC446" s="103"/>
      <c r="AD446" s="103"/>
      <c r="AE446" s="103"/>
      <c r="AF446" s="103"/>
      <c r="AG446" s="103"/>
      <c r="AH446" s="103"/>
      <c r="AI446" s="103"/>
      <c r="AJ446" s="103"/>
      <c r="AK446" s="103"/>
      <c r="AL446" s="103"/>
      <c r="AM446" s="103"/>
      <c r="AN446" s="103"/>
      <c r="AO446" s="103"/>
      <c r="AP446" s="103"/>
      <c r="AQ446" s="103"/>
      <c r="AR446" s="103"/>
      <c r="AS446" s="103"/>
      <c r="AT446" s="103"/>
      <c r="AU446" s="103"/>
      <c r="AV446" s="103"/>
      <c r="AW446" s="103"/>
      <c r="AX446" s="103"/>
      <c r="AY446" s="103"/>
      <c r="AZ446" s="103"/>
      <c r="BA446" s="103"/>
      <c r="BB446" s="103"/>
      <c r="BC446" s="103"/>
      <c r="BD446" s="103"/>
      <c r="BE446" s="103"/>
      <c r="BF446" s="103"/>
      <c r="BG446" s="103"/>
      <c r="BH446" s="103"/>
      <c r="BI446" s="103"/>
      <c r="BJ446" s="103"/>
      <c r="BK446" s="103"/>
      <c r="BL446" s="103"/>
      <c r="BM446" s="103"/>
      <c r="BN446" s="103"/>
      <c r="BO446" s="103"/>
      <c r="BP446" s="103"/>
      <c r="BQ446" s="103"/>
      <c r="BR446" s="103"/>
      <c r="BS446" s="103"/>
      <c r="BT446" s="103"/>
      <c r="BU446" s="103"/>
      <c r="BV446" s="103"/>
      <c r="BW446" s="103"/>
      <c r="BX446" s="103"/>
      <c r="BY446" s="103"/>
      <c r="BZ446" s="103"/>
      <c r="CA446" s="103"/>
      <c r="CB446" s="103"/>
      <c r="CC446" s="103"/>
      <c r="CD446" s="103"/>
      <c r="CE446" s="103"/>
      <c r="CF446" s="103"/>
      <c r="CG446" s="103"/>
      <c r="CH446" s="103"/>
      <c r="CI446" s="103"/>
      <c r="CJ446" s="103"/>
      <c r="CK446" s="103"/>
      <c r="CL446" s="103"/>
      <c r="CM446" s="103"/>
      <c r="CN446" s="103"/>
      <c r="CO446" s="103"/>
      <c r="CP446" s="103"/>
      <c r="CQ446" s="103"/>
      <c r="CR446" s="103"/>
      <c r="CS446" s="103"/>
      <c r="CT446" s="103"/>
      <c r="CU446" s="103"/>
      <c r="CV446" s="103"/>
      <c r="CW446" s="103"/>
      <c r="CX446" s="103"/>
      <c r="CY446" s="103"/>
      <c r="CZ446" s="103"/>
      <c r="DA446" s="103"/>
      <c r="DB446" s="103"/>
      <c r="DC446" s="103"/>
      <c r="DD446" s="103"/>
      <c r="DE446" s="103"/>
      <c r="DF446" s="103"/>
      <c r="DG446" s="103"/>
      <c r="DH446" s="103"/>
      <c r="DI446" s="103"/>
      <c r="DJ446" s="103"/>
      <c r="DK446" s="103"/>
      <c r="DL446" s="103"/>
      <c r="DM446" s="103"/>
      <c r="DN446" s="103"/>
      <c r="DO446" s="103"/>
      <c r="DP446" s="103"/>
      <c r="DQ446" s="103"/>
      <c r="DR446" s="103"/>
      <c r="DS446" s="103"/>
      <c r="DT446" s="103"/>
      <c r="DU446" s="103"/>
      <c r="DV446" s="103"/>
      <c r="DW446" s="103"/>
      <c r="DX446" s="103"/>
      <c r="DY446" s="103"/>
      <c r="DZ446" s="103"/>
      <c r="EA446" s="103"/>
      <c r="EB446" s="103"/>
      <c r="EC446" s="103"/>
      <c r="ED446" s="103"/>
      <c r="EE446" s="103"/>
      <c r="EF446" s="103"/>
      <c r="EG446" s="103"/>
      <c r="EH446" s="103"/>
      <c r="EI446" s="103"/>
      <c r="EJ446" s="103"/>
      <c r="EK446" s="103"/>
      <c r="EL446" s="103"/>
      <c r="EM446" s="103"/>
      <c r="EN446" s="103"/>
      <c r="EO446" s="103"/>
      <c r="EP446" s="103"/>
      <c r="EQ446" s="103"/>
      <c r="ER446" s="103"/>
      <c r="ES446" s="103"/>
      <c r="ET446" s="103"/>
      <c r="EU446" s="103"/>
      <c r="EV446" s="103"/>
      <c r="EW446" s="103"/>
      <c r="EX446" s="103"/>
      <c r="EY446" s="103"/>
      <c r="EZ446" s="103"/>
      <c r="FA446" s="103"/>
      <c r="FB446" s="103"/>
      <c r="FC446" s="103"/>
      <c r="FD446" s="103"/>
      <c r="FE446" s="103"/>
      <c r="FF446" s="103"/>
      <c r="FG446" s="103"/>
      <c r="FH446" s="103"/>
      <c r="FI446" s="103"/>
      <c r="FJ446" s="103"/>
      <c r="FK446" s="103"/>
      <c r="FL446" s="103"/>
      <c r="FM446" s="103"/>
      <c r="FN446" s="103"/>
      <c r="FO446" s="103"/>
      <c r="FP446" s="103"/>
      <c r="FQ446" s="103"/>
      <c r="FR446" s="103"/>
      <c r="FS446" s="103"/>
      <c r="FT446" s="103"/>
      <c r="FU446" s="103"/>
      <c r="FV446" s="103"/>
      <c r="FW446" s="103"/>
      <c r="FX446" s="103"/>
      <c r="FY446" s="103"/>
      <c r="FZ446" s="103"/>
      <c r="GA446" s="103"/>
      <c r="GB446" s="103"/>
      <c r="GC446" s="103"/>
      <c r="GD446" s="103"/>
      <c r="GE446" s="103"/>
      <c r="GF446" s="103"/>
      <c r="GG446" s="103"/>
      <c r="GH446" s="103"/>
      <c r="GI446" s="103"/>
      <c r="GJ446" s="103"/>
      <c r="GK446" s="103"/>
      <c r="GL446" s="103"/>
      <c r="GM446" s="103"/>
      <c r="GN446" s="103"/>
      <c r="GO446" s="103"/>
      <c r="GP446" s="103"/>
      <c r="GQ446" s="103"/>
      <c r="GR446" s="103"/>
      <c r="GS446" s="103"/>
      <c r="GT446" s="103"/>
      <c r="GU446" s="103"/>
      <c r="GV446" s="103"/>
      <c r="GW446" s="103"/>
      <c r="GX446" s="103"/>
      <c r="GY446" s="103"/>
    </row>
    <row r="447" spans="1:207" s="318" customFormat="1" ht="15.75">
      <c r="A447" s="179"/>
      <c r="B447" s="447"/>
      <c r="C447" s="457" t="s">
        <v>432</v>
      </c>
      <c r="D447" s="1433" t="s">
        <v>750</v>
      </c>
      <c r="E447" s="1442"/>
      <c r="F447" s="1443"/>
      <c r="G447" s="450"/>
      <c r="H447" s="457"/>
      <c r="I447" s="457"/>
      <c r="J447" s="457"/>
      <c r="K447" s="457"/>
      <c r="L447" s="456"/>
    </row>
    <row r="448" spans="1:207" s="366" customFormat="1" ht="157.5">
      <c r="A448" s="509"/>
      <c r="B448" s="510"/>
      <c r="C448" s="123">
        <v>18</v>
      </c>
      <c r="D448" s="122" t="s">
        <v>299</v>
      </c>
      <c r="E448" s="123" t="s">
        <v>65</v>
      </c>
      <c r="F448" s="123" t="s">
        <v>86</v>
      </c>
      <c r="G448" s="4">
        <v>1.4540000000000001E-2</v>
      </c>
      <c r="H448" s="123"/>
      <c r="I448" s="4">
        <v>1.4540000000000001E-2</v>
      </c>
      <c r="J448" s="123" t="s">
        <v>78</v>
      </c>
      <c r="K448" s="123" t="s">
        <v>300</v>
      </c>
      <c r="L448" s="216" t="s">
        <v>2003</v>
      </c>
      <c r="M448" s="365"/>
      <c r="N448" s="365"/>
      <c r="O448" s="365"/>
      <c r="P448" s="365"/>
      <c r="Q448" s="365"/>
      <c r="R448" s="365"/>
      <c r="S448" s="365"/>
      <c r="T448" s="365"/>
      <c r="U448" s="365"/>
      <c r="V448" s="365"/>
      <c r="W448" s="365"/>
      <c r="X448" s="365"/>
      <c r="Y448" s="365"/>
      <c r="Z448" s="365"/>
      <c r="AA448" s="103"/>
      <c r="AB448" s="103"/>
      <c r="AC448" s="103"/>
      <c r="AD448" s="103"/>
      <c r="AE448" s="103"/>
      <c r="AF448" s="103"/>
      <c r="AG448" s="103"/>
      <c r="AH448" s="103"/>
      <c r="AI448" s="103"/>
      <c r="AJ448" s="103"/>
      <c r="AK448" s="103"/>
      <c r="AL448" s="103"/>
      <c r="AM448" s="103"/>
      <c r="AN448" s="103"/>
      <c r="AO448" s="103"/>
      <c r="AP448" s="103"/>
      <c r="AQ448" s="103"/>
      <c r="AR448" s="103"/>
      <c r="AS448" s="103"/>
      <c r="AT448" s="103"/>
      <c r="AU448" s="103"/>
      <c r="AV448" s="103"/>
      <c r="AW448" s="103"/>
      <c r="AX448" s="103"/>
      <c r="AY448" s="103"/>
      <c r="AZ448" s="103"/>
      <c r="BA448" s="103"/>
      <c r="BB448" s="103"/>
      <c r="BC448" s="103"/>
      <c r="BD448" s="103"/>
      <c r="BE448" s="103"/>
      <c r="BF448" s="103"/>
      <c r="BG448" s="103"/>
      <c r="BH448" s="103"/>
      <c r="BI448" s="103"/>
      <c r="BJ448" s="103"/>
      <c r="BK448" s="103"/>
      <c r="BL448" s="103"/>
      <c r="BM448" s="103"/>
      <c r="BN448" s="103"/>
      <c r="BO448" s="103"/>
      <c r="BP448" s="103"/>
      <c r="BQ448" s="103"/>
      <c r="BR448" s="103"/>
      <c r="BS448" s="103"/>
      <c r="BT448" s="103"/>
      <c r="BU448" s="103"/>
      <c r="BV448" s="103"/>
      <c r="BW448" s="103"/>
      <c r="BX448" s="103"/>
      <c r="BY448" s="103"/>
      <c r="BZ448" s="103"/>
      <c r="CA448" s="103"/>
      <c r="CB448" s="103"/>
      <c r="CC448" s="103"/>
      <c r="CD448" s="103"/>
      <c r="CE448" s="103"/>
      <c r="CF448" s="103"/>
      <c r="CG448" s="103"/>
      <c r="CH448" s="103"/>
      <c r="CI448" s="103"/>
      <c r="CJ448" s="103"/>
      <c r="CK448" s="103"/>
      <c r="CL448" s="103"/>
      <c r="CM448" s="103"/>
      <c r="CN448" s="103"/>
      <c r="CO448" s="103"/>
      <c r="CP448" s="103"/>
      <c r="CQ448" s="103"/>
      <c r="CR448" s="103"/>
      <c r="CS448" s="103"/>
      <c r="CT448" s="103"/>
      <c r="CU448" s="103"/>
      <c r="CV448" s="103"/>
      <c r="CW448" s="103"/>
      <c r="CX448" s="103"/>
      <c r="CY448" s="103"/>
      <c r="CZ448" s="103"/>
      <c r="DA448" s="103"/>
      <c r="DB448" s="103"/>
      <c r="DC448" s="103"/>
      <c r="DD448" s="103"/>
      <c r="DE448" s="103"/>
      <c r="DF448" s="103"/>
      <c r="DG448" s="103"/>
      <c r="DH448" s="103"/>
      <c r="DI448" s="103"/>
      <c r="DJ448" s="103"/>
      <c r="DK448" s="103"/>
      <c r="DL448" s="103"/>
      <c r="DM448" s="103"/>
      <c r="DN448" s="103"/>
      <c r="DO448" s="103"/>
      <c r="DP448" s="103"/>
      <c r="DQ448" s="103"/>
      <c r="DR448" s="103"/>
      <c r="DS448" s="103"/>
      <c r="DT448" s="103"/>
      <c r="DU448" s="103"/>
      <c r="DV448" s="103"/>
      <c r="DW448" s="103"/>
      <c r="DX448" s="103"/>
      <c r="DY448" s="103"/>
      <c r="DZ448" s="103"/>
      <c r="EA448" s="103"/>
      <c r="EB448" s="103"/>
      <c r="EC448" s="103"/>
      <c r="ED448" s="103"/>
      <c r="EE448" s="103"/>
      <c r="EF448" s="103"/>
      <c r="EG448" s="103"/>
      <c r="EH448" s="103"/>
      <c r="EI448" s="103"/>
      <c r="EJ448" s="103"/>
      <c r="EK448" s="103"/>
      <c r="EL448" s="103"/>
      <c r="EM448" s="103"/>
      <c r="EN448" s="103"/>
      <c r="EO448" s="103"/>
      <c r="EP448" s="103"/>
      <c r="EQ448" s="103"/>
      <c r="ER448" s="103"/>
      <c r="ES448" s="103"/>
      <c r="ET448" s="103"/>
      <c r="EU448" s="103"/>
      <c r="EV448" s="103"/>
      <c r="EW448" s="103"/>
      <c r="EX448" s="103"/>
      <c r="EY448" s="103"/>
      <c r="EZ448" s="103"/>
      <c r="FA448" s="103"/>
      <c r="FB448" s="103"/>
      <c r="FC448" s="103"/>
      <c r="FD448" s="103"/>
      <c r="FE448" s="103"/>
      <c r="FF448" s="103"/>
      <c r="FG448" s="103"/>
      <c r="FH448" s="103"/>
      <c r="FI448" s="103"/>
      <c r="FJ448" s="103"/>
      <c r="FK448" s="103"/>
      <c r="FL448" s="103"/>
      <c r="FM448" s="103"/>
      <c r="FN448" s="103"/>
      <c r="FO448" s="103"/>
      <c r="FP448" s="103"/>
      <c r="FQ448" s="103"/>
      <c r="FR448" s="103"/>
      <c r="FS448" s="103"/>
      <c r="FT448" s="103"/>
      <c r="FU448" s="103"/>
      <c r="FV448" s="103"/>
      <c r="FW448" s="103"/>
      <c r="FX448" s="103"/>
      <c r="FY448" s="103"/>
      <c r="FZ448" s="103"/>
      <c r="GA448" s="103"/>
      <c r="GB448" s="103"/>
      <c r="GC448" s="103"/>
      <c r="GD448" s="103"/>
      <c r="GE448" s="103"/>
      <c r="GF448" s="103"/>
      <c r="GG448" s="103"/>
      <c r="GH448" s="103"/>
      <c r="GI448" s="103"/>
      <c r="GJ448" s="103"/>
      <c r="GK448" s="103"/>
      <c r="GL448" s="103"/>
      <c r="GM448" s="103"/>
      <c r="GN448" s="103"/>
      <c r="GO448" s="103"/>
      <c r="GP448" s="103"/>
      <c r="GQ448" s="103"/>
      <c r="GR448" s="103"/>
      <c r="GS448" s="103"/>
      <c r="GT448" s="103"/>
      <c r="GU448" s="103"/>
      <c r="GV448" s="103"/>
      <c r="GW448" s="103"/>
      <c r="GX448" s="103"/>
      <c r="GY448" s="103"/>
    </row>
    <row r="449" spans="1:12" s="288" customFormat="1" ht="15.75">
      <c r="A449" s="179"/>
      <c r="B449" s="447"/>
      <c r="C449" s="1444" t="s">
        <v>181</v>
      </c>
      <c r="D449" s="1448"/>
      <c r="E449" s="280"/>
      <c r="F449" s="280"/>
      <c r="G449" s="450"/>
      <c r="H449" s="467"/>
      <c r="I449" s="179"/>
      <c r="J449" s="179"/>
      <c r="K449" s="179"/>
      <c r="L449" s="280"/>
    </row>
    <row r="450" spans="1:12" s="288" customFormat="1" ht="15.75">
      <c r="A450" s="179"/>
      <c r="B450" s="447"/>
      <c r="C450" s="448" t="s">
        <v>233</v>
      </c>
      <c r="D450" s="1444" t="s">
        <v>749</v>
      </c>
      <c r="E450" s="1445"/>
      <c r="F450" s="1446"/>
      <c r="G450" s="450"/>
      <c r="H450" s="467"/>
      <c r="I450" s="179"/>
      <c r="J450" s="179"/>
      <c r="K450" s="179"/>
      <c r="L450" s="280"/>
    </row>
    <row r="451" spans="1:12" s="288" customFormat="1" ht="15.75">
      <c r="A451" s="179"/>
      <c r="B451" s="447"/>
      <c r="C451" s="457" t="s">
        <v>450</v>
      </c>
      <c r="D451" s="1433" t="s">
        <v>747</v>
      </c>
      <c r="E451" s="1434"/>
      <c r="F451" s="1435"/>
      <c r="G451" s="450"/>
      <c r="H451" s="457"/>
      <c r="I451" s="457"/>
      <c r="J451" s="457"/>
      <c r="K451" s="457"/>
      <c r="L451" s="456"/>
    </row>
    <row r="452" spans="1:12" s="283" customFormat="1" ht="31.5">
      <c r="A452" s="179"/>
      <c r="B452" s="447"/>
      <c r="C452" s="123">
        <v>1</v>
      </c>
      <c r="D452" s="122" t="s">
        <v>2004</v>
      </c>
      <c r="E452" s="123" t="s">
        <v>38</v>
      </c>
      <c r="F452" s="123" t="s">
        <v>34</v>
      </c>
      <c r="G452" s="3">
        <v>3.169</v>
      </c>
      <c r="H452" s="3">
        <v>2.9</v>
      </c>
      <c r="I452" s="3">
        <v>0.7</v>
      </c>
      <c r="J452" s="123" t="s">
        <v>35</v>
      </c>
      <c r="K452" s="123" t="s">
        <v>2005</v>
      </c>
      <c r="L452" s="12" t="s">
        <v>2006</v>
      </c>
    </row>
    <row r="453" spans="1:12" s="283" customFormat="1" ht="63">
      <c r="A453" s="179"/>
      <c r="B453" s="447"/>
      <c r="C453" s="123">
        <v>2</v>
      </c>
      <c r="D453" s="122" t="s">
        <v>2007</v>
      </c>
      <c r="E453" s="123" t="s">
        <v>38</v>
      </c>
      <c r="F453" s="123" t="s">
        <v>34</v>
      </c>
      <c r="G453" s="3">
        <v>1.62</v>
      </c>
      <c r="H453" s="3">
        <v>0.3</v>
      </c>
      <c r="I453" s="3">
        <v>0.3</v>
      </c>
      <c r="J453" s="123" t="s">
        <v>35</v>
      </c>
      <c r="K453" s="123" t="s">
        <v>2008</v>
      </c>
      <c r="L453" s="412" t="s">
        <v>2009</v>
      </c>
    </row>
    <row r="454" spans="1:12" s="283" customFormat="1" ht="63">
      <c r="A454" s="179"/>
      <c r="B454" s="447"/>
      <c r="C454" s="123">
        <v>3</v>
      </c>
      <c r="D454" s="122" t="s">
        <v>2010</v>
      </c>
      <c r="E454" s="123" t="s">
        <v>38</v>
      </c>
      <c r="F454" s="123" t="s">
        <v>34</v>
      </c>
      <c r="G454" s="3">
        <v>3.2</v>
      </c>
      <c r="H454" s="3">
        <v>1.5</v>
      </c>
      <c r="I454" s="3">
        <v>1.5</v>
      </c>
      <c r="J454" s="123" t="s">
        <v>35</v>
      </c>
      <c r="K454" s="123" t="s">
        <v>2011</v>
      </c>
      <c r="L454" s="412" t="s">
        <v>2012</v>
      </c>
    </row>
    <row r="455" spans="1:12" s="283" customFormat="1" ht="63">
      <c r="A455" s="179"/>
      <c r="B455" s="447"/>
      <c r="C455" s="123">
        <v>4</v>
      </c>
      <c r="D455" s="122" t="s">
        <v>2013</v>
      </c>
      <c r="E455" s="123" t="s">
        <v>23</v>
      </c>
      <c r="F455" s="123" t="s">
        <v>34</v>
      </c>
      <c r="G455" s="3">
        <v>1.3499999999999999</v>
      </c>
      <c r="H455" s="3">
        <v>0.7</v>
      </c>
      <c r="I455" s="3">
        <v>1.3499999999999999</v>
      </c>
      <c r="J455" s="123" t="s">
        <v>35</v>
      </c>
      <c r="K455" s="123" t="s">
        <v>2014</v>
      </c>
      <c r="L455" s="12" t="s">
        <v>2015</v>
      </c>
    </row>
    <row r="456" spans="1:12" s="283" customFormat="1" ht="63">
      <c r="A456" s="179"/>
      <c r="B456" s="447"/>
      <c r="C456" s="123">
        <v>5</v>
      </c>
      <c r="D456" s="122" t="s">
        <v>2016</v>
      </c>
      <c r="E456" s="123" t="s">
        <v>23</v>
      </c>
      <c r="F456" s="123" t="s">
        <v>34</v>
      </c>
      <c r="G456" s="1253">
        <v>1</v>
      </c>
      <c r="H456" s="3">
        <v>0.4</v>
      </c>
      <c r="I456" s="1253">
        <v>1</v>
      </c>
      <c r="J456" s="123" t="s">
        <v>35</v>
      </c>
      <c r="K456" s="123" t="s">
        <v>2017</v>
      </c>
      <c r="L456" s="412" t="s">
        <v>2018</v>
      </c>
    </row>
    <row r="457" spans="1:12" s="283" customFormat="1" ht="63">
      <c r="A457" s="179"/>
      <c r="B457" s="447"/>
      <c r="C457" s="123">
        <v>6</v>
      </c>
      <c r="D457" s="122" t="s">
        <v>2019</v>
      </c>
      <c r="E457" s="123" t="s">
        <v>23</v>
      </c>
      <c r="F457" s="123" t="s">
        <v>34</v>
      </c>
      <c r="G457" s="3">
        <v>1.17</v>
      </c>
      <c r="H457" s="3">
        <v>1.17</v>
      </c>
      <c r="I457" s="3">
        <v>1.17</v>
      </c>
      <c r="J457" s="123" t="s">
        <v>35</v>
      </c>
      <c r="K457" s="123" t="s">
        <v>2020</v>
      </c>
      <c r="L457" s="12" t="s">
        <v>2021</v>
      </c>
    </row>
    <row r="458" spans="1:12" s="283" customFormat="1" ht="63">
      <c r="A458" s="179"/>
      <c r="B458" s="447"/>
      <c r="C458" s="123">
        <v>7</v>
      </c>
      <c r="D458" s="122" t="s">
        <v>2022</v>
      </c>
      <c r="E458" s="123" t="s">
        <v>23</v>
      </c>
      <c r="F458" s="123" t="s">
        <v>34</v>
      </c>
      <c r="G458" s="3">
        <v>4.54</v>
      </c>
      <c r="H458" s="3">
        <v>0.66</v>
      </c>
      <c r="I458" s="3">
        <v>0.66</v>
      </c>
      <c r="J458" s="123" t="s">
        <v>35</v>
      </c>
      <c r="K458" s="123" t="s">
        <v>2023</v>
      </c>
      <c r="L458" s="12" t="s">
        <v>2024</v>
      </c>
    </row>
    <row r="459" spans="1:12" s="283" customFormat="1" ht="31.5">
      <c r="A459" s="179"/>
      <c r="B459" s="447"/>
      <c r="C459" s="123">
        <v>8</v>
      </c>
      <c r="D459" s="122" t="s">
        <v>2025</v>
      </c>
      <c r="E459" s="123" t="s">
        <v>23</v>
      </c>
      <c r="F459" s="123" t="s">
        <v>34</v>
      </c>
      <c r="G459" s="3">
        <v>1.25</v>
      </c>
      <c r="H459" s="3">
        <v>1.25</v>
      </c>
      <c r="I459" s="3">
        <v>1.25</v>
      </c>
      <c r="J459" s="123" t="s">
        <v>35</v>
      </c>
      <c r="K459" s="123" t="s">
        <v>1435</v>
      </c>
      <c r="L459" s="12" t="s">
        <v>2026</v>
      </c>
    </row>
    <row r="460" spans="1:12" s="283" customFormat="1" ht="47.25">
      <c r="A460" s="179"/>
      <c r="B460" s="447"/>
      <c r="C460" s="123">
        <v>9</v>
      </c>
      <c r="D460" s="122" t="s">
        <v>2027</v>
      </c>
      <c r="E460" s="123" t="s">
        <v>23</v>
      </c>
      <c r="F460" s="123" t="s">
        <v>34</v>
      </c>
      <c r="G460" s="3">
        <v>2.2799999999999998</v>
      </c>
      <c r="H460" s="3">
        <v>1.66</v>
      </c>
      <c r="I460" s="3">
        <v>1.71</v>
      </c>
      <c r="J460" s="123" t="s">
        <v>35</v>
      </c>
      <c r="K460" s="123" t="s">
        <v>2028</v>
      </c>
      <c r="L460" s="12" t="s">
        <v>2029</v>
      </c>
    </row>
    <row r="461" spans="1:12" s="283" customFormat="1" ht="63">
      <c r="A461" s="179"/>
      <c r="B461" s="447"/>
      <c r="C461" s="123">
        <v>10</v>
      </c>
      <c r="D461" s="122" t="s">
        <v>2030</v>
      </c>
      <c r="E461" s="123" t="s">
        <v>23</v>
      </c>
      <c r="F461" s="123" t="s">
        <v>34</v>
      </c>
      <c r="G461" s="3">
        <v>3.83</v>
      </c>
      <c r="H461" s="3">
        <v>2.0299999999999998</v>
      </c>
      <c r="I461" s="3">
        <v>3.83</v>
      </c>
      <c r="J461" s="123" t="s">
        <v>35</v>
      </c>
      <c r="K461" s="123" t="s">
        <v>2031</v>
      </c>
      <c r="L461" s="12" t="s">
        <v>2032</v>
      </c>
    </row>
    <row r="462" spans="1:12" s="283" customFormat="1" ht="47.25">
      <c r="A462" s="179"/>
      <c r="B462" s="447"/>
      <c r="C462" s="123">
        <v>11</v>
      </c>
      <c r="D462" s="122" t="s">
        <v>2033</v>
      </c>
      <c r="E462" s="123" t="s">
        <v>23</v>
      </c>
      <c r="F462" s="123" t="s">
        <v>34</v>
      </c>
      <c r="G462" s="3">
        <v>6.76</v>
      </c>
      <c r="H462" s="3">
        <v>4.9000000000000004</v>
      </c>
      <c r="I462" s="3">
        <v>6.76</v>
      </c>
      <c r="J462" s="123" t="s">
        <v>35</v>
      </c>
      <c r="K462" s="123" t="s">
        <v>2034</v>
      </c>
      <c r="L462" s="12" t="s">
        <v>2035</v>
      </c>
    </row>
    <row r="463" spans="1:12" s="283" customFormat="1" ht="78.75">
      <c r="A463" s="179"/>
      <c r="B463" s="447"/>
      <c r="C463" s="123">
        <v>12</v>
      </c>
      <c r="D463" s="122" t="s">
        <v>2036</v>
      </c>
      <c r="E463" s="123" t="s">
        <v>23</v>
      </c>
      <c r="F463" s="123" t="s">
        <v>34</v>
      </c>
      <c r="G463" s="3">
        <v>5</v>
      </c>
      <c r="H463" s="3">
        <v>2.5</v>
      </c>
      <c r="I463" s="3">
        <v>5</v>
      </c>
      <c r="J463" s="123" t="s">
        <v>35</v>
      </c>
      <c r="K463" s="123" t="s">
        <v>2037</v>
      </c>
      <c r="L463" s="12" t="s">
        <v>2038</v>
      </c>
    </row>
    <row r="464" spans="1:12" s="283" customFormat="1" ht="63">
      <c r="A464" s="179"/>
      <c r="B464" s="447"/>
      <c r="C464" s="123">
        <v>13</v>
      </c>
      <c r="D464" s="122" t="s">
        <v>2039</v>
      </c>
      <c r="E464" s="123" t="s">
        <v>23</v>
      </c>
      <c r="F464" s="123" t="s">
        <v>34</v>
      </c>
      <c r="G464" s="3">
        <v>11.6</v>
      </c>
      <c r="H464" s="3">
        <v>9</v>
      </c>
      <c r="I464" s="3">
        <v>11.6</v>
      </c>
      <c r="J464" s="123" t="s">
        <v>35</v>
      </c>
      <c r="K464" s="123" t="s">
        <v>2040</v>
      </c>
      <c r="L464" s="12" t="s">
        <v>2041</v>
      </c>
    </row>
    <row r="465" spans="1:12" s="283" customFormat="1" ht="47.25">
      <c r="A465" s="179"/>
      <c r="B465" s="447"/>
      <c r="C465" s="123">
        <v>14</v>
      </c>
      <c r="D465" s="122" t="s">
        <v>2042</v>
      </c>
      <c r="E465" s="123" t="s">
        <v>23</v>
      </c>
      <c r="F465" s="123" t="s">
        <v>34</v>
      </c>
      <c r="G465" s="3">
        <v>12</v>
      </c>
      <c r="H465" s="3">
        <v>0.34</v>
      </c>
      <c r="I465" s="3">
        <v>0.34</v>
      </c>
      <c r="J465" s="123" t="s">
        <v>35</v>
      </c>
      <c r="K465" s="123" t="s">
        <v>2043</v>
      </c>
      <c r="L465" s="12" t="s">
        <v>2044</v>
      </c>
    </row>
    <row r="466" spans="1:12" s="283" customFormat="1" ht="157.5">
      <c r="A466" s="179"/>
      <c r="B466" s="447"/>
      <c r="C466" s="123">
        <v>15</v>
      </c>
      <c r="D466" s="122" t="s">
        <v>2045</v>
      </c>
      <c r="E466" s="123" t="s">
        <v>23</v>
      </c>
      <c r="F466" s="123" t="s">
        <v>34</v>
      </c>
      <c r="G466" s="3">
        <v>27</v>
      </c>
      <c r="H466" s="3">
        <v>7</v>
      </c>
      <c r="I466" s="3">
        <v>7</v>
      </c>
      <c r="J466" s="123" t="s">
        <v>35</v>
      </c>
      <c r="K466" s="123" t="s">
        <v>2046</v>
      </c>
      <c r="L466" s="12" t="s">
        <v>2047</v>
      </c>
    </row>
    <row r="467" spans="1:12" s="283" customFormat="1" ht="94.5">
      <c r="A467" s="179"/>
      <c r="B467" s="447"/>
      <c r="C467" s="123">
        <v>16</v>
      </c>
      <c r="D467" s="122" t="s">
        <v>2048</v>
      </c>
      <c r="E467" s="123" t="s">
        <v>23</v>
      </c>
      <c r="F467" s="123" t="s">
        <v>34</v>
      </c>
      <c r="G467" s="3">
        <v>0.9</v>
      </c>
      <c r="H467" s="3">
        <v>0.75790000000000002</v>
      </c>
      <c r="I467" s="3">
        <v>0.9</v>
      </c>
      <c r="J467" s="123" t="s">
        <v>35</v>
      </c>
      <c r="K467" s="123" t="s">
        <v>2049</v>
      </c>
      <c r="L467" s="12" t="s">
        <v>2050</v>
      </c>
    </row>
    <row r="468" spans="1:12" s="283" customFormat="1" ht="31.5">
      <c r="A468" s="179"/>
      <c r="B468" s="447"/>
      <c r="C468" s="123">
        <v>17</v>
      </c>
      <c r="D468" s="122" t="s">
        <v>2051</v>
      </c>
      <c r="E468" s="123" t="s">
        <v>24</v>
      </c>
      <c r="F468" s="123" t="s">
        <v>34</v>
      </c>
      <c r="G468" s="3">
        <v>1</v>
      </c>
      <c r="H468" s="3">
        <v>0.8</v>
      </c>
      <c r="I468" s="3">
        <v>0.8</v>
      </c>
      <c r="J468" s="123" t="s">
        <v>35</v>
      </c>
      <c r="K468" s="123" t="s">
        <v>2052</v>
      </c>
      <c r="L468" s="12" t="s">
        <v>2053</v>
      </c>
    </row>
    <row r="469" spans="1:12" s="283" customFormat="1" ht="31.5">
      <c r="A469" s="179"/>
      <c r="B469" s="447"/>
      <c r="C469" s="123">
        <v>18</v>
      </c>
      <c r="D469" s="122" t="s">
        <v>2054</v>
      </c>
      <c r="E469" s="123" t="s">
        <v>24</v>
      </c>
      <c r="F469" s="123" t="s">
        <v>34</v>
      </c>
      <c r="G469" s="3">
        <v>0.4</v>
      </c>
      <c r="H469" s="3">
        <v>0.4</v>
      </c>
      <c r="I469" s="3">
        <v>0.4</v>
      </c>
      <c r="J469" s="123" t="s">
        <v>35</v>
      </c>
      <c r="K469" s="123" t="s">
        <v>1435</v>
      </c>
      <c r="L469" s="12" t="s">
        <v>2055</v>
      </c>
    </row>
    <row r="470" spans="1:12" s="283" customFormat="1" ht="31.5">
      <c r="A470" s="179"/>
      <c r="B470" s="447"/>
      <c r="C470" s="123">
        <v>19</v>
      </c>
      <c r="D470" s="122" t="s">
        <v>2056</v>
      </c>
      <c r="E470" s="123" t="s">
        <v>24</v>
      </c>
      <c r="F470" s="123" t="s">
        <v>34</v>
      </c>
      <c r="G470" s="3">
        <v>1</v>
      </c>
      <c r="H470" s="3">
        <v>1</v>
      </c>
      <c r="I470" s="3">
        <v>1</v>
      </c>
      <c r="J470" s="123" t="s">
        <v>35</v>
      </c>
      <c r="K470" s="123" t="s">
        <v>2057</v>
      </c>
      <c r="L470" s="12" t="s">
        <v>2058</v>
      </c>
    </row>
    <row r="471" spans="1:12" s="283" customFormat="1" ht="31.5">
      <c r="A471" s="179"/>
      <c r="B471" s="447"/>
      <c r="C471" s="123">
        <v>20</v>
      </c>
      <c r="D471" s="122" t="s">
        <v>2059</v>
      </c>
      <c r="E471" s="123" t="s">
        <v>24</v>
      </c>
      <c r="F471" s="123" t="s">
        <v>34</v>
      </c>
      <c r="G471" s="3">
        <v>1</v>
      </c>
      <c r="H471" s="3">
        <v>1</v>
      </c>
      <c r="I471" s="3">
        <v>1</v>
      </c>
      <c r="J471" s="123" t="s">
        <v>35</v>
      </c>
      <c r="K471" s="123" t="s">
        <v>2060</v>
      </c>
      <c r="L471" s="12" t="s">
        <v>2061</v>
      </c>
    </row>
    <row r="472" spans="1:12" s="283" customFormat="1" ht="31.5">
      <c r="A472" s="179"/>
      <c r="B472" s="447"/>
      <c r="C472" s="123">
        <v>21</v>
      </c>
      <c r="D472" s="122" t="s">
        <v>2062</v>
      </c>
      <c r="E472" s="123" t="s">
        <v>24</v>
      </c>
      <c r="F472" s="123" t="s">
        <v>34</v>
      </c>
      <c r="G472" s="3">
        <v>0.78659999999999997</v>
      </c>
      <c r="H472" s="3">
        <v>0.70699999999999996</v>
      </c>
      <c r="I472" s="3">
        <v>0.78659999999999997</v>
      </c>
      <c r="J472" s="123" t="s">
        <v>35</v>
      </c>
      <c r="K472" s="123" t="s">
        <v>2005</v>
      </c>
      <c r="L472" s="12" t="s">
        <v>2063</v>
      </c>
    </row>
    <row r="473" spans="1:12" s="283" customFormat="1" ht="31.5">
      <c r="A473" s="179"/>
      <c r="B473" s="447"/>
      <c r="C473" s="123">
        <v>22</v>
      </c>
      <c r="D473" s="122" t="s">
        <v>2064</v>
      </c>
      <c r="E473" s="123" t="s">
        <v>24</v>
      </c>
      <c r="F473" s="123" t="s">
        <v>34</v>
      </c>
      <c r="G473" s="3">
        <v>0.7</v>
      </c>
      <c r="H473" s="3">
        <v>0.01</v>
      </c>
      <c r="I473" s="3">
        <v>0.01</v>
      </c>
      <c r="J473" s="123" t="s">
        <v>35</v>
      </c>
      <c r="K473" s="123" t="s">
        <v>2011</v>
      </c>
      <c r="L473" s="1254" t="s">
        <v>2065</v>
      </c>
    </row>
    <row r="474" spans="1:12" s="283" customFormat="1" ht="63">
      <c r="A474" s="179"/>
      <c r="B474" s="447"/>
      <c r="C474" s="123">
        <v>23</v>
      </c>
      <c r="D474" s="122" t="s">
        <v>2066</v>
      </c>
      <c r="E474" s="123" t="s">
        <v>24</v>
      </c>
      <c r="F474" s="123" t="s">
        <v>34</v>
      </c>
      <c r="G474" s="3">
        <v>1.39</v>
      </c>
      <c r="H474" s="3">
        <v>1.39</v>
      </c>
      <c r="I474" s="3">
        <v>1.39</v>
      </c>
      <c r="J474" s="123" t="s">
        <v>35</v>
      </c>
      <c r="K474" s="123" t="s">
        <v>2067</v>
      </c>
      <c r="L474" s="12" t="s">
        <v>2068</v>
      </c>
    </row>
    <row r="475" spans="1:12" s="283" customFormat="1" ht="31.5">
      <c r="A475" s="179"/>
      <c r="B475" s="447"/>
      <c r="C475" s="123">
        <v>24</v>
      </c>
      <c r="D475" s="122" t="s">
        <v>2069</v>
      </c>
      <c r="E475" s="123" t="s">
        <v>24</v>
      </c>
      <c r="F475" s="123" t="s">
        <v>34</v>
      </c>
      <c r="G475" s="3">
        <v>1.5</v>
      </c>
      <c r="H475" s="3">
        <v>1.5</v>
      </c>
      <c r="I475" s="3">
        <v>1.5</v>
      </c>
      <c r="J475" s="123" t="s">
        <v>35</v>
      </c>
      <c r="K475" s="123" t="s">
        <v>87</v>
      </c>
      <c r="L475" s="12" t="s">
        <v>2070</v>
      </c>
    </row>
    <row r="476" spans="1:12" s="283" customFormat="1" ht="63">
      <c r="A476" s="179"/>
      <c r="B476" s="447"/>
      <c r="C476" s="123">
        <v>25</v>
      </c>
      <c r="D476" s="122" t="s">
        <v>2071</v>
      </c>
      <c r="E476" s="123" t="s">
        <v>22</v>
      </c>
      <c r="F476" s="123" t="s">
        <v>235</v>
      </c>
      <c r="G476" s="3">
        <v>2.36</v>
      </c>
      <c r="H476" s="3">
        <v>2.36</v>
      </c>
      <c r="I476" s="3">
        <v>2.36</v>
      </c>
      <c r="J476" s="123" t="s">
        <v>35</v>
      </c>
      <c r="K476" s="123" t="s">
        <v>2067</v>
      </c>
      <c r="L476" s="412" t="s">
        <v>2072</v>
      </c>
    </row>
    <row r="477" spans="1:12" s="283" customFormat="1" ht="31.5">
      <c r="A477" s="179"/>
      <c r="B477" s="447"/>
      <c r="C477" s="123">
        <v>26</v>
      </c>
      <c r="D477" s="1255" t="s">
        <v>2073</v>
      </c>
      <c r="E477" s="1256" t="s">
        <v>31</v>
      </c>
      <c r="F477" s="1256" t="s">
        <v>34</v>
      </c>
      <c r="G477" s="1257">
        <v>1.7</v>
      </c>
      <c r="H477" s="1257">
        <v>1.7</v>
      </c>
      <c r="I477" s="1257">
        <v>1.7</v>
      </c>
      <c r="J477" s="1256" t="s">
        <v>35</v>
      </c>
      <c r="K477" s="1256" t="s">
        <v>1435</v>
      </c>
      <c r="L477" s="1258" t="s">
        <v>2074</v>
      </c>
    </row>
    <row r="478" spans="1:12" s="283" customFormat="1" ht="63">
      <c r="A478" s="179"/>
      <c r="B478" s="447"/>
      <c r="C478" s="123">
        <v>27</v>
      </c>
      <c r="D478" s="122" t="s">
        <v>2075</v>
      </c>
      <c r="E478" s="123" t="s">
        <v>51</v>
      </c>
      <c r="F478" s="123" t="s">
        <v>34</v>
      </c>
      <c r="G478" s="3">
        <v>0.7</v>
      </c>
      <c r="H478" s="3">
        <v>0.7</v>
      </c>
      <c r="I478" s="3">
        <v>0.7</v>
      </c>
      <c r="J478" s="123" t="s">
        <v>35</v>
      </c>
      <c r="K478" s="123" t="s">
        <v>2076</v>
      </c>
      <c r="L478" s="12" t="s">
        <v>2077</v>
      </c>
    </row>
    <row r="479" spans="1:12" s="288" customFormat="1" ht="15.75">
      <c r="A479" s="179"/>
      <c r="B479" s="447"/>
      <c r="C479" s="555" t="s">
        <v>431</v>
      </c>
      <c r="D479" s="1433" t="s">
        <v>743</v>
      </c>
      <c r="E479" s="1434"/>
      <c r="F479" s="1435"/>
      <c r="G479" s="450"/>
      <c r="H479" s="179"/>
      <c r="I479" s="179"/>
      <c r="J479" s="179"/>
      <c r="K479" s="179"/>
      <c r="L479" s="280"/>
    </row>
    <row r="480" spans="1:12" s="283" customFormat="1" ht="31.5">
      <c r="A480" s="179"/>
      <c r="B480" s="447"/>
      <c r="C480" s="123">
        <v>28</v>
      </c>
      <c r="D480" s="122" t="s">
        <v>2078</v>
      </c>
      <c r="E480" s="123" t="s">
        <v>1243</v>
      </c>
      <c r="F480" s="123" t="s">
        <v>34</v>
      </c>
      <c r="G480" s="3">
        <v>0.11</v>
      </c>
      <c r="H480" s="3">
        <v>0.11</v>
      </c>
      <c r="I480" s="3">
        <v>0.11</v>
      </c>
      <c r="J480" s="123" t="s">
        <v>35</v>
      </c>
      <c r="K480" s="123" t="s">
        <v>2079</v>
      </c>
      <c r="L480" s="12" t="s">
        <v>2080</v>
      </c>
    </row>
    <row r="481" spans="1:44" s="283" customFormat="1" ht="63">
      <c r="A481" s="179"/>
      <c r="B481" s="447"/>
      <c r="C481" s="123">
        <v>29</v>
      </c>
      <c r="D481" s="122" t="s">
        <v>2081</v>
      </c>
      <c r="E481" s="123" t="s">
        <v>24</v>
      </c>
      <c r="F481" s="123" t="s">
        <v>34</v>
      </c>
      <c r="G481" s="3">
        <v>1</v>
      </c>
      <c r="H481" s="3">
        <v>1</v>
      </c>
      <c r="I481" s="3">
        <v>1</v>
      </c>
      <c r="J481" s="123" t="s">
        <v>35</v>
      </c>
      <c r="K481" s="123" t="s">
        <v>2011</v>
      </c>
      <c r="L481" s="12" t="s">
        <v>2082</v>
      </c>
    </row>
    <row r="482" spans="1:44" s="283" customFormat="1" ht="47.25">
      <c r="A482" s="179"/>
      <c r="B482" s="447"/>
      <c r="C482" s="123">
        <v>30</v>
      </c>
      <c r="D482" s="122" t="s">
        <v>2083</v>
      </c>
      <c r="E482" s="123" t="s">
        <v>24</v>
      </c>
      <c r="F482" s="123" t="s">
        <v>34</v>
      </c>
      <c r="G482" s="3">
        <v>0.9</v>
      </c>
      <c r="H482" s="3">
        <v>0.9</v>
      </c>
      <c r="I482" s="3">
        <v>0.9</v>
      </c>
      <c r="J482" s="123" t="s">
        <v>35</v>
      </c>
      <c r="K482" s="123" t="s">
        <v>2079</v>
      </c>
      <c r="L482" s="12" t="s">
        <v>2084</v>
      </c>
    </row>
    <row r="483" spans="1:44" s="318" customFormat="1" ht="15.75">
      <c r="A483" s="179"/>
      <c r="B483" s="447"/>
      <c r="C483" s="457" t="s">
        <v>432</v>
      </c>
      <c r="D483" s="1433" t="s">
        <v>750</v>
      </c>
      <c r="E483" s="1434"/>
      <c r="F483" s="1435"/>
      <c r="G483" s="450"/>
      <c r="H483" s="457"/>
      <c r="I483" s="457"/>
      <c r="J483" s="457"/>
      <c r="K483" s="457"/>
      <c r="L483" s="456"/>
    </row>
    <row r="484" spans="1:44" s="303" customFormat="1" ht="31.5">
      <c r="A484" s="27"/>
      <c r="B484" s="392"/>
      <c r="C484" s="123">
        <v>31</v>
      </c>
      <c r="D484" s="122" t="s">
        <v>2132</v>
      </c>
      <c r="E484" s="123" t="s">
        <v>24</v>
      </c>
      <c r="F484" s="123" t="s">
        <v>34</v>
      </c>
      <c r="G484" s="3">
        <v>0.7</v>
      </c>
      <c r="H484" s="3">
        <v>0.7</v>
      </c>
      <c r="I484" s="3">
        <v>0.7</v>
      </c>
      <c r="J484" s="123" t="s">
        <v>35</v>
      </c>
      <c r="K484" s="123" t="s">
        <v>2011</v>
      </c>
      <c r="L484" s="12" t="s">
        <v>2133</v>
      </c>
    </row>
    <row r="485" spans="1:44" s="288" customFormat="1" ht="15.75" hidden="1">
      <c r="A485" s="179"/>
      <c r="B485" s="447"/>
      <c r="C485" s="448" t="s">
        <v>234</v>
      </c>
      <c r="D485" s="1444" t="s">
        <v>1048</v>
      </c>
      <c r="E485" s="1447"/>
      <c r="F485" s="1448"/>
      <c r="G485" s="450"/>
      <c r="H485" s="467"/>
      <c r="I485" s="179"/>
      <c r="J485" s="179"/>
      <c r="K485" s="179"/>
      <c r="L485" s="280"/>
    </row>
    <row r="486" spans="1:44" s="319" customFormat="1" ht="15.75" hidden="1">
      <c r="A486" s="514"/>
      <c r="B486" s="515"/>
      <c r="C486" s="27"/>
      <c r="D486" s="107"/>
      <c r="E486" s="27"/>
      <c r="F486" s="27"/>
      <c r="G486" s="444"/>
      <c r="H486" s="27"/>
      <c r="I486" s="27"/>
      <c r="J486" s="27"/>
      <c r="K486" s="27"/>
      <c r="L486" s="107"/>
    </row>
    <row r="487" spans="1:44" s="319" customFormat="1" ht="15.75" hidden="1">
      <c r="A487" s="513"/>
      <c r="B487" s="516"/>
      <c r="C487" s="27"/>
      <c r="D487" s="517"/>
      <c r="E487" s="518"/>
      <c r="F487" s="518"/>
      <c r="G487" s="471"/>
      <c r="H487" s="471"/>
      <c r="I487" s="471"/>
      <c r="J487" s="403"/>
      <c r="K487" s="443"/>
      <c r="L487" s="455"/>
    </row>
    <row r="488" spans="1:44" s="288" customFormat="1" ht="15.75">
      <c r="A488" s="179"/>
      <c r="B488" s="447"/>
      <c r="C488" s="1444" t="s">
        <v>182</v>
      </c>
      <c r="D488" s="1448"/>
      <c r="E488" s="280"/>
      <c r="F488" s="280"/>
      <c r="G488" s="450"/>
      <c r="H488" s="179"/>
      <c r="I488" s="179"/>
      <c r="J488" s="179"/>
      <c r="K488" s="179"/>
      <c r="L488" s="280"/>
    </row>
    <row r="489" spans="1:44" s="288" customFormat="1" ht="15.75">
      <c r="A489" s="179"/>
      <c r="B489" s="447"/>
      <c r="C489" s="448" t="s">
        <v>233</v>
      </c>
      <c r="D489" s="1444" t="s">
        <v>749</v>
      </c>
      <c r="E489" s="1445"/>
      <c r="F489" s="1446"/>
      <c r="G489" s="450"/>
      <c r="H489" s="179"/>
      <c r="I489" s="179"/>
      <c r="J489" s="179"/>
      <c r="K489" s="179"/>
      <c r="L489" s="280"/>
    </row>
    <row r="490" spans="1:44" s="288" customFormat="1" ht="15.75">
      <c r="A490" s="179"/>
      <c r="B490" s="447"/>
      <c r="C490" s="448" t="s">
        <v>450</v>
      </c>
      <c r="D490" s="1433" t="s">
        <v>747</v>
      </c>
      <c r="E490" s="1442"/>
      <c r="F490" s="1443"/>
      <c r="G490" s="450"/>
      <c r="H490" s="448"/>
      <c r="I490" s="448"/>
      <c r="J490" s="448"/>
      <c r="K490" s="448"/>
      <c r="L490" s="1082"/>
      <c r="M490" s="320"/>
      <c r="N490" s="287"/>
      <c r="O490" s="287"/>
      <c r="P490" s="287"/>
      <c r="Q490" s="287"/>
      <c r="R490" s="287"/>
      <c r="S490" s="287"/>
      <c r="T490" s="287"/>
      <c r="U490" s="290"/>
      <c r="V490" s="290"/>
      <c r="W490" s="290"/>
      <c r="AN490" s="288">
        <f>SUM(M490:AJ490)</f>
        <v>0</v>
      </c>
      <c r="AO490" s="288">
        <v>1</v>
      </c>
      <c r="AQ490" s="288">
        <v>1</v>
      </c>
    </row>
    <row r="491" spans="1:44" s="283" customFormat="1" ht="63">
      <c r="A491" s="179"/>
      <c r="B491" s="447"/>
      <c r="C491" s="867">
        <v>1</v>
      </c>
      <c r="D491" s="122" t="s">
        <v>2176</v>
      </c>
      <c r="E491" s="123" t="s">
        <v>57</v>
      </c>
      <c r="F491" s="123" t="s">
        <v>2177</v>
      </c>
      <c r="G491" s="1112">
        <v>7.4999999999999997E-2</v>
      </c>
      <c r="H491" s="123"/>
      <c r="I491" s="1259">
        <v>7.4999999999999997E-2</v>
      </c>
      <c r="J491" s="123" t="s">
        <v>88</v>
      </c>
      <c r="K491" s="123" t="s">
        <v>2178</v>
      </c>
      <c r="L491" s="1260" t="s">
        <v>2179</v>
      </c>
      <c r="M491" s="323"/>
      <c r="N491" s="296"/>
      <c r="O491" s="296"/>
      <c r="P491" s="296"/>
      <c r="Q491" s="296"/>
      <c r="R491" s="296"/>
      <c r="S491" s="296"/>
      <c r="T491" s="296"/>
      <c r="U491" s="324"/>
      <c r="V491" s="324"/>
      <c r="W491" s="324"/>
    </row>
    <row r="492" spans="1:44" s="283" customFormat="1" ht="110.25">
      <c r="A492" s="179"/>
      <c r="B492" s="447"/>
      <c r="C492" s="867">
        <v>2</v>
      </c>
      <c r="D492" s="122" t="s">
        <v>2180</v>
      </c>
      <c r="E492" s="123" t="s">
        <v>14</v>
      </c>
      <c r="F492" s="123" t="s">
        <v>2177</v>
      </c>
      <c r="G492" s="1112">
        <v>1.5</v>
      </c>
      <c r="H492" s="3"/>
      <c r="I492" s="1259">
        <v>1.5</v>
      </c>
      <c r="J492" s="123" t="s">
        <v>88</v>
      </c>
      <c r="K492" s="123" t="s">
        <v>2181</v>
      </c>
      <c r="L492" s="123" t="s">
        <v>4094</v>
      </c>
      <c r="M492" s="323"/>
      <c r="N492" s="296"/>
      <c r="O492" s="296"/>
      <c r="P492" s="296"/>
      <c r="Q492" s="296"/>
      <c r="R492" s="296"/>
      <c r="S492" s="296"/>
      <c r="T492" s="296"/>
      <c r="U492" s="324"/>
      <c r="V492" s="324"/>
      <c r="W492" s="324"/>
    </row>
    <row r="493" spans="1:44" ht="78.75">
      <c r="A493" s="479"/>
      <c r="B493" s="480"/>
      <c r="C493" s="867">
        <v>3</v>
      </c>
      <c r="D493" s="122" t="s">
        <v>2182</v>
      </c>
      <c r="E493" s="123" t="s">
        <v>23</v>
      </c>
      <c r="F493" s="5" t="s">
        <v>2177</v>
      </c>
      <c r="G493" s="4">
        <v>0.03</v>
      </c>
      <c r="H493" s="26"/>
      <c r="I493" s="1259">
        <v>0.03</v>
      </c>
      <c r="J493" s="123" t="s">
        <v>88</v>
      </c>
      <c r="K493" s="123" t="s">
        <v>2183</v>
      </c>
      <c r="L493" s="3" t="s">
        <v>2184</v>
      </c>
      <c r="M493" s="321"/>
      <c r="N493" s="286"/>
      <c r="O493" s="286"/>
      <c r="P493" s="296"/>
      <c r="Q493" s="296"/>
      <c r="R493" s="296"/>
      <c r="S493" s="296"/>
      <c r="T493" s="286">
        <v>1</v>
      </c>
      <c r="U493" s="325">
        <f>G493</f>
        <v>0.03</v>
      </c>
      <c r="V493" s="322">
        <f>H493</f>
        <v>0</v>
      </c>
      <c r="W493" s="325">
        <f>I493</f>
        <v>0.03</v>
      </c>
      <c r="AB493" s="283"/>
      <c r="AC493" s="283"/>
      <c r="AD493" s="283"/>
      <c r="AE493" s="283"/>
      <c r="AN493" s="281">
        <f>SUM(M493:AJ493)</f>
        <v>1.06</v>
      </c>
      <c r="AO493" s="281">
        <v>1</v>
      </c>
      <c r="AR493" s="281">
        <v>1</v>
      </c>
    </row>
    <row r="494" spans="1:44" s="288" customFormat="1" ht="31.5" hidden="1">
      <c r="A494" s="179"/>
      <c r="B494" s="447"/>
      <c r="C494" s="448" t="s">
        <v>234</v>
      </c>
      <c r="D494" s="1082" t="s">
        <v>1048</v>
      </c>
      <c r="E494" s="280"/>
      <c r="F494" s="280"/>
      <c r="G494" s="450"/>
      <c r="H494" s="179"/>
      <c r="I494" s="179"/>
      <c r="J494" s="179"/>
      <c r="K494" s="179"/>
      <c r="L494" s="280"/>
    </row>
    <row r="495" spans="1:44" s="288" customFormat="1" ht="15.75" hidden="1">
      <c r="A495" s="447"/>
      <c r="B495" s="519"/>
      <c r="C495" s="479"/>
      <c r="D495" s="557"/>
      <c r="E495" s="479"/>
      <c r="F495" s="479"/>
      <c r="G495" s="444"/>
      <c r="H495" s="479"/>
      <c r="I495" s="479"/>
      <c r="J495" s="479"/>
      <c r="K495" s="479"/>
      <c r="L495" s="557"/>
    </row>
    <row r="496" spans="1:44" s="288" customFormat="1" ht="15.75" hidden="1">
      <c r="A496" s="447"/>
      <c r="B496" s="519"/>
      <c r="C496" s="479"/>
      <c r="D496" s="557"/>
      <c r="E496" s="479"/>
      <c r="F496" s="479"/>
      <c r="G496" s="444"/>
      <c r="H496" s="479"/>
      <c r="I496" s="479"/>
      <c r="J496" s="479"/>
      <c r="K496" s="479"/>
      <c r="L496" s="557"/>
    </row>
    <row r="497" spans="1:188" s="288" customFormat="1" ht="15.75">
      <c r="A497" s="1458"/>
      <c r="B497" s="1459"/>
      <c r="C497" s="1444" t="s">
        <v>183</v>
      </c>
      <c r="D497" s="1448"/>
      <c r="E497" s="1082"/>
      <c r="F497" s="1082"/>
      <c r="G497" s="450"/>
      <c r="H497" s="448"/>
      <c r="I497" s="448"/>
      <c r="J497" s="448"/>
      <c r="K497" s="448"/>
      <c r="L497" s="1082"/>
      <c r="M497" s="1456"/>
      <c r="N497" s="1457"/>
      <c r="O497" s="1456"/>
      <c r="P497" s="1457"/>
      <c r="Q497" s="1456"/>
      <c r="R497" s="1457"/>
      <c r="S497" s="1456"/>
      <c r="T497" s="1457"/>
      <c r="U497" s="1456"/>
      <c r="V497" s="1457"/>
      <c r="W497" s="1456"/>
      <c r="X497" s="1457"/>
      <c r="Y497" s="1456"/>
      <c r="Z497" s="1457"/>
      <c r="AA497" s="1456"/>
      <c r="AB497" s="1457"/>
      <c r="AC497" s="1456"/>
      <c r="AD497" s="1457"/>
      <c r="AE497" s="1456"/>
      <c r="AF497" s="1457"/>
      <c r="AG497" s="1456"/>
      <c r="AH497" s="1457"/>
      <c r="AI497" s="1456"/>
      <c r="AJ497" s="1457"/>
      <c r="AK497" s="1456"/>
      <c r="AL497" s="1457"/>
      <c r="AM497" s="1456"/>
      <c r="AN497" s="1457"/>
      <c r="AO497" s="1456"/>
      <c r="AP497" s="1457"/>
      <c r="AQ497" s="1456"/>
      <c r="AR497" s="1457"/>
      <c r="AS497" s="1456"/>
      <c r="AT497" s="1457"/>
      <c r="AU497" s="1456"/>
      <c r="AV497" s="1457"/>
      <c r="AW497" s="1456"/>
      <c r="AX497" s="1457"/>
      <c r="AY497" s="1456"/>
      <c r="AZ497" s="1457"/>
      <c r="BA497" s="1456"/>
      <c r="BB497" s="1457"/>
      <c r="BC497" s="1456"/>
      <c r="BD497" s="1457"/>
      <c r="BE497" s="1456"/>
      <c r="BF497" s="1457"/>
      <c r="BG497" s="1456"/>
      <c r="BH497" s="1457"/>
      <c r="BI497" s="1456"/>
      <c r="BJ497" s="1457"/>
      <c r="BK497" s="1456"/>
      <c r="BL497" s="1457"/>
      <c r="BM497" s="1456"/>
      <c r="BN497" s="1457"/>
      <c r="BO497" s="1456"/>
      <c r="BP497" s="1457"/>
      <c r="BQ497" s="1456"/>
      <c r="BR497" s="1457"/>
      <c r="BS497" s="1456"/>
      <c r="BT497" s="1457"/>
      <c r="BU497" s="1456"/>
      <c r="BV497" s="1457"/>
      <c r="BW497" s="1456"/>
      <c r="BX497" s="1457"/>
      <c r="BY497" s="1456"/>
      <c r="BZ497" s="1457"/>
      <c r="CA497" s="1456"/>
      <c r="CB497" s="1457"/>
      <c r="CC497" s="1456"/>
      <c r="CD497" s="1457"/>
      <c r="CE497" s="1456"/>
      <c r="CF497" s="1457"/>
      <c r="CG497" s="1456"/>
      <c r="CH497" s="1457"/>
      <c r="CI497" s="1456"/>
      <c r="CJ497" s="1457"/>
      <c r="CK497" s="1456"/>
      <c r="CL497" s="1457"/>
      <c r="CM497" s="1456"/>
      <c r="CN497" s="1457"/>
      <c r="CO497" s="1456"/>
      <c r="CP497" s="1457"/>
      <c r="CQ497" s="1456"/>
      <c r="CR497" s="1457"/>
      <c r="CS497" s="1456"/>
      <c r="CT497" s="1457"/>
      <c r="CU497" s="1456"/>
      <c r="CV497" s="1457"/>
      <c r="CW497" s="1456"/>
      <c r="CX497" s="1457"/>
      <c r="CY497" s="1456"/>
      <c r="CZ497" s="1457"/>
      <c r="DA497" s="1456"/>
      <c r="DB497" s="1457"/>
      <c r="DC497" s="1456"/>
      <c r="DD497" s="1457"/>
      <c r="DE497" s="1456"/>
      <c r="DF497" s="1457"/>
      <c r="DG497" s="1456"/>
      <c r="DH497" s="1457"/>
      <c r="DI497" s="1456"/>
      <c r="DJ497" s="1457"/>
      <c r="DK497" s="1456"/>
      <c r="DL497" s="1457"/>
      <c r="DM497" s="1456"/>
      <c r="DN497" s="1457"/>
      <c r="DO497" s="1456"/>
      <c r="DP497" s="1457"/>
      <c r="DQ497" s="1456"/>
      <c r="DR497" s="1457"/>
      <c r="DS497" s="1456"/>
      <c r="DT497" s="1457"/>
      <c r="DU497" s="1456"/>
      <c r="DV497" s="1457"/>
      <c r="DW497" s="1456"/>
      <c r="DX497" s="1457"/>
      <c r="DY497" s="1456"/>
      <c r="DZ497" s="1457"/>
      <c r="EA497" s="1456"/>
      <c r="EB497" s="1457"/>
      <c r="EC497" s="1456"/>
      <c r="ED497" s="1457"/>
      <c r="EE497" s="1456"/>
      <c r="EF497" s="1457"/>
      <c r="EG497" s="1456"/>
      <c r="EH497" s="1457"/>
      <c r="EI497" s="1456"/>
      <c r="EJ497" s="1457"/>
      <c r="EK497" s="1456"/>
      <c r="EL497" s="1457"/>
      <c r="EM497" s="1456"/>
      <c r="EN497" s="1457"/>
      <c r="EO497" s="1456"/>
      <c r="EP497" s="1457"/>
      <c r="EQ497" s="1456"/>
      <c r="ER497" s="1457"/>
      <c r="ES497" s="1456"/>
      <c r="ET497" s="1457"/>
      <c r="EU497" s="1456"/>
      <c r="EV497" s="1457"/>
      <c r="EW497" s="1456"/>
      <c r="EX497" s="1457"/>
      <c r="EY497" s="1456"/>
      <c r="EZ497" s="1457"/>
      <c r="FA497" s="1456"/>
      <c r="FB497" s="1457"/>
      <c r="FC497" s="1456"/>
      <c r="FD497" s="1457"/>
      <c r="FE497" s="1456"/>
      <c r="FF497" s="1457"/>
      <c r="FG497" s="1456"/>
      <c r="FH497" s="1457"/>
      <c r="FI497" s="1456"/>
      <c r="FJ497" s="1457"/>
      <c r="FK497" s="1456"/>
      <c r="FL497" s="1457"/>
      <c r="FM497" s="1456"/>
      <c r="FN497" s="1457"/>
      <c r="FO497" s="1456"/>
      <c r="FP497" s="1457"/>
      <c r="FQ497" s="1456"/>
      <c r="FR497" s="1457"/>
      <c r="FS497" s="1456"/>
      <c r="FT497" s="1457"/>
      <c r="FU497" s="1456"/>
      <c r="FV497" s="1457"/>
      <c r="FW497" s="1456"/>
      <c r="FX497" s="1457"/>
      <c r="FY497" s="1456"/>
      <c r="FZ497" s="1457"/>
      <c r="GA497" s="1456"/>
      <c r="GB497" s="1457"/>
      <c r="GC497" s="1456"/>
      <c r="GD497" s="1457"/>
      <c r="GE497" s="1456"/>
      <c r="GF497" s="1457"/>
    </row>
    <row r="498" spans="1:188" s="288" customFormat="1" ht="15.75">
      <c r="A498" s="179"/>
      <c r="B498" s="447"/>
      <c r="C498" s="448" t="s">
        <v>233</v>
      </c>
      <c r="D498" s="1444" t="s">
        <v>749</v>
      </c>
      <c r="E498" s="1445"/>
      <c r="F498" s="1446"/>
      <c r="G498" s="450"/>
      <c r="H498" s="179"/>
      <c r="I498" s="179"/>
      <c r="J498" s="179"/>
      <c r="K498" s="179"/>
      <c r="L498" s="280"/>
    </row>
    <row r="499" spans="1:188" s="326" customFormat="1" ht="15.75">
      <c r="A499" s="179"/>
      <c r="B499" s="447"/>
      <c r="C499" s="448" t="s">
        <v>450</v>
      </c>
      <c r="D499" s="1433" t="s">
        <v>747</v>
      </c>
      <c r="E499" s="1442"/>
      <c r="F499" s="1443"/>
      <c r="G499" s="450"/>
      <c r="H499" s="448"/>
      <c r="I499" s="448"/>
      <c r="J499" s="448"/>
      <c r="K499" s="448"/>
      <c r="L499" s="1082"/>
    </row>
    <row r="500" spans="1:188" s="413" customFormat="1" ht="63">
      <c r="A500" s="179"/>
      <c r="B500" s="447"/>
      <c r="C500" s="998">
        <v>1</v>
      </c>
      <c r="D500" s="999" t="s">
        <v>3244</v>
      </c>
      <c r="E500" s="1000" t="s">
        <v>24</v>
      </c>
      <c r="F500" s="1001" t="s">
        <v>2186</v>
      </c>
      <c r="G500" s="1317">
        <v>1.2</v>
      </c>
      <c r="H500" s="1006"/>
      <c r="I500" s="1317">
        <v>1.2</v>
      </c>
      <c r="J500" s="90" t="s">
        <v>33</v>
      </c>
      <c r="K500" s="1000" t="s">
        <v>2199</v>
      </c>
      <c r="L500" s="1003" t="s">
        <v>4095</v>
      </c>
    </row>
    <row r="501" spans="1:188" s="298" customFormat="1" ht="63">
      <c r="A501" s="179"/>
      <c r="B501" s="447"/>
      <c r="C501" s="998">
        <v>2</v>
      </c>
      <c r="D501" s="46" t="s">
        <v>3245</v>
      </c>
      <c r="E501" s="90" t="s">
        <v>24</v>
      </c>
      <c r="F501" s="90" t="s">
        <v>2188</v>
      </c>
      <c r="G501" s="74">
        <v>0.28000000000000003</v>
      </c>
      <c r="H501" s="1006"/>
      <c r="I501" s="74">
        <v>0.28000000000000003</v>
      </c>
      <c r="J501" s="90" t="s">
        <v>33</v>
      </c>
      <c r="K501" s="90" t="s">
        <v>2222</v>
      </c>
      <c r="L501" s="617" t="s">
        <v>3246</v>
      </c>
    </row>
    <row r="502" spans="1:188" s="298" customFormat="1" ht="63">
      <c r="A502" s="179"/>
      <c r="B502" s="447"/>
      <c r="C502" s="998">
        <v>3</v>
      </c>
      <c r="D502" s="1004" t="s">
        <v>3247</v>
      </c>
      <c r="E502" s="74" t="s">
        <v>23</v>
      </c>
      <c r="F502" s="90" t="s">
        <v>2186</v>
      </c>
      <c r="G502" s="74">
        <v>0.22</v>
      </c>
      <c r="H502" s="1006"/>
      <c r="I502" s="74">
        <v>0.22</v>
      </c>
      <c r="J502" s="74" t="s">
        <v>33</v>
      </c>
      <c r="K502" s="74" t="s">
        <v>2205</v>
      </c>
      <c r="L502" s="1005" t="s">
        <v>4096</v>
      </c>
    </row>
    <row r="503" spans="1:188" s="298" customFormat="1" ht="63">
      <c r="A503" s="179"/>
      <c r="B503" s="447"/>
      <c r="C503" s="998">
        <v>4</v>
      </c>
      <c r="D503" s="1004" t="s">
        <v>3248</v>
      </c>
      <c r="E503" s="74" t="s">
        <v>23</v>
      </c>
      <c r="F503" s="90" t="s">
        <v>2186</v>
      </c>
      <c r="G503" s="74">
        <v>0.45</v>
      </c>
      <c r="H503" s="1006"/>
      <c r="I503" s="74">
        <v>0.45</v>
      </c>
      <c r="J503" s="74" t="s">
        <v>33</v>
      </c>
      <c r="K503" s="74" t="s">
        <v>2205</v>
      </c>
      <c r="L503" s="1005" t="s">
        <v>3249</v>
      </c>
    </row>
    <row r="504" spans="1:188" s="298" customFormat="1" ht="173.25">
      <c r="A504" s="179"/>
      <c r="B504" s="447"/>
      <c r="C504" s="998">
        <v>5</v>
      </c>
      <c r="D504" s="1004" t="s">
        <v>3250</v>
      </c>
      <c r="E504" s="74" t="s">
        <v>1862</v>
      </c>
      <c r="F504" s="90" t="s">
        <v>2186</v>
      </c>
      <c r="G504" s="74">
        <v>3.65</v>
      </c>
      <c r="H504" s="1006"/>
      <c r="I504" s="74">
        <v>3.65</v>
      </c>
      <c r="J504" s="74" t="s">
        <v>33</v>
      </c>
      <c r="K504" s="74" t="s">
        <v>3251</v>
      </c>
      <c r="L504" s="1005" t="s">
        <v>3252</v>
      </c>
    </row>
    <row r="505" spans="1:188" s="298" customFormat="1" ht="110.25">
      <c r="A505" s="179"/>
      <c r="B505" s="447"/>
      <c r="C505" s="998">
        <v>6</v>
      </c>
      <c r="D505" s="1004" t="s">
        <v>3253</v>
      </c>
      <c r="E505" s="74" t="s">
        <v>23</v>
      </c>
      <c r="F505" s="90" t="s">
        <v>3254</v>
      </c>
      <c r="G505" s="74">
        <v>3</v>
      </c>
      <c r="H505" s="1006"/>
      <c r="I505" s="74">
        <v>3</v>
      </c>
      <c r="J505" s="74" t="s">
        <v>33</v>
      </c>
      <c r="K505" s="74" t="s">
        <v>3255</v>
      </c>
      <c r="L505" s="664" t="s">
        <v>3256</v>
      </c>
    </row>
    <row r="506" spans="1:188" s="298" customFormat="1" ht="47.25">
      <c r="A506" s="179"/>
      <c r="B506" s="447"/>
      <c r="C506" s="998">
        <v>7</v>
      </c>
      <c r="D506" s="1004" t="s">
        <v>2185</v>
      </c>
      <c r="E506" s="74" t="s">
        <v>23</v>
      </c>
      <c r="F506" s="90" t="s">
        <v>2186</v>
      </c>
      <c r="G506" s="74">
        <v>9.83</v>
      </c>
      <c r="H506" s="74"/>
      <c r="I506" s="74">
        <v>9.83</v>
      </c>
      <c r="J506" s="74" t="s">
        <v>33</v>
      </c>
      <c r="K506" s="74" t="s">
        <v>2187</v>
      </c>
      <c r="L506" s="664" t="s">
        <v>3257</v>
      </c>
    </row>
    <row r="507" spans="1:188" s="298" customFormat="1" ht="63">
      <c r="A507" s="179"/>
      <c r="B507" s="447"/>
      <c r="C507" s="998">
        <v>8</v>
      </c>
      <c r="D507" s="1004" t="s">
        <v>3258</v>
      </c>
      <c r="E507" s="74" t="s">
        <v>23</v>
      </c>
      <c r="F507" s="90" t="s">
        <v>2186</v>
      </c>
      <c r="G507" s="74">
        <v>2.11</v>
      </c>
      <c r="H507" s="74"/>
      <c r="I507" s="74">
        <v>2.11</v>
      </c>
      <c r="J507" s="74" t="s">
        <v>33</v>
      </c>
      <c r="K507" s="74" t="s">
        <v>3259</v>
      </c>
      <c r="L507" s="1004" t="s">
        <v>3260</v>
      </c>
    </row>
    <row r="508" spans="1:188" s="298" customFormat="1" ht="31.5">
      <c r="A508" s="179"/>
      <c r="B508" s="447"/>
      <c r="C508" s="998">
        <v>9</v>
      </c>
      <c r="D508" s="1004" t="s">
        <v>3261</v>
      </c>
      <c r="E508" s="74" t="s">
        <v>23</v>
      </c>
      <c r="F508" s="90" t="s">
        <v>2188</v>
      </c>
      <c r="G508" s="74">
        <v>1.1599999999999999</v>
      </c>
      <c r="H508" s="74"/>
      <c r="I508" s="74">
        <v>1.1599999999999999</v>
      </c>
      <c r="J508" s="74" t="s">
        <v>33</v>
      </c>
      <c r="K508" s="74" t="s">
        <v>2118</v>
      </c>
      <c r="L508" s="664" t="s">
        <v>3262</v>
      </c>
    </row>
    <row r="509" spans="1:188" s="298" customFormat="1" ht="189">
      <c r="A509" s="179"/>
      <c r="B509" s="447"/>
      <c r="C509" s="998">
        <v>10</v>
      </c>
      <c r="D509" s="1004" t="s">
        <v>2189</v>
      </c>
      <c r="E509" s="74" t="s">
        <v>23</v>
      </c>
      <c r="F509" s="90" t="s">
        <v>3263</v>
      </c>
      <c r="G509" s="74">
        <v>1.26</v>
      </c>
      <c r="H509" s="1006"/>
      <c r="I509" s="74">
        <v>1.26</v>
      </c>
      <c r="J509" s="74" t="s">
        <v>33</v>
      </c>
      <c r="K509" s="74" t="s">
        <v>2190</v>
      </c>
      <c r="L509" s="664" t="s">
        <v>3264</v>
      </c>
    </row>
    <row r="510" spans="1:188" s="298" customFormat="1" ht="63">
      <c r="A510" s="179"/>
      <c r="B510" s="447"/>
      <c r="C510" s="998">
        <v>11</v>
      </c>
      <c r="D510" s="46" t="s">
        <v>3265</v>
      </c>
      <c r="E510" s="90" t="s">
        <v>65</v>
      </c>
      <c r="F510" s="90" t="s">
        <v>2186</v>
      </c>
      <c r="G510" s="74">
        <v>0.3</v>
      </c>
      <c r="H510" s="1006"/>
      <c r="I510" s="74">
        <v>0.03</v>
      </c>
      <c r="J510" s="74" t="s">
        <v>33</v>
      </c>
      <c r="K510" s="90" t="s">
        <v>147</v>
      </c>
      <c r="L510" s="666" t="s">
        <v>3266</v>
      </c>
    </row>
    <row r="511" spans="1:188" s="326" customFormat="1" ht="15.75">
      <c r="A511" s="179"/>
      <c r="B511" s="447"/>
      <c r="C511" s="448" t="s">
        <v>431</v>
      </c>
      <c r="D511" s="1433" t="s">
        <v>743</v>
      </c>
      <c r="E511" s="1442"/>
      <c r="F511" s="1443"/>
      <c r="G511" s="450"/>
      <c r="H511" s="448"/>
      <c r="I511" s="448"/>
      <c r="J511" s="448"/>
      <c r="K511" s="448"/>
      <c r="L511" s="1082"/>
    </row>
    <row r="512" spans="1:188" s="298" customFormat="1" ht="47.25">
      <c r="A512" s="179"/>
      <c r="B512" s="447"/>
      <c r="C512" s="998">
        <v>12</v>
      </c>
      <c r="D512" s="46" t="s">
        <v>3267</v>
      </c>
      <c r="E512" s="90" t="s">
        <v>23</v>
      </c>
      <c r="F512" s="90" t="s">
        <v>2193</v>
      </c>
      <c r="G512" s="74">
        <v>0.16</v>
      </c>
      <c r="H512" s="74"/>
      <c r="I512" s="74">
        <v>0.16</v>
      </c>
      <c r="J512" s="90" t="s">
        <v>33</v>
      </c>
      <c r="K512" s="90" t="s">
        <v>2199</v>
      </c>
      <c r="L512" s="666" t="s">
        <v>3268</v>
      </c>
    </row>
    <row r="513" spans="1:12" s="298" customFormat="1" ht="63">
      <c r="A513" s="179"/>
      <c r="B513" s="447"/>
      <c r="C513" s="998">
        <v>13</v>
      </c>
      <c r="D513" s="46" t="s">
        <v>3269</v>
      </c>
      <c r="E513" s="90" t="s">
        <v>23</v>
      </c>
      <c r="F513" s="90" t="s">
        <v>2186</v>
      </c>
      <c r="G513" s="74">
        <v>0.34</v>
      </c>
      <c r="H513" s="74"/>
      <c r="I513" s="74">
        <v>0.34</v>
      </c>
      <c r="J513" s="90" t="s">
        <v>33</v>
      </c>
      <c r="K513" s="90" t="s">
        <v>2217</v>
      </c>
      <c r="L513" s="666" t="s">
        <v>4097</v>
      </c>
    </row>
    <row r="514" spans="1:12" s="298" customFormat="1" ht="78.75">
      <c r="A514" s="179"/>
      <c r="B514" s="447"/>
      <c r="C514" s="998">
        <v>14</v>
      </c>
      <c r="D514" s="46" t="s">
        <v>3270</v>
      </c>
      <c r="E514" s="90" t="s">
        <v>23</v>
      </c>
      <c r="F514" s="90" t="s">
        <v>2186</v>
      </c>
      <c r="G514" s="74">
        <v>0.35</v>
      </c>
      <c r="H514" s="74"/>
      <c r="I514" s="74">
        <v>0.35</v>
      </c>
      <c r="J514" s="90" t="s">
        <v>33</v>
      </c>
      <c r="K514" s="90" t="s">
        <v>2118</v>
      </c>
      <c r="L514" s="666" t="s">
        <v>3271</v>
      </c>
    </row>
    <row r="515" spans="1:12" s="298" customFormat="1" ht="63">
      <c r="A515" s="179"/>
      <c r="B515" s="447"/>
      <c r="C515" s="998">
        <v>15</v>
      </c>
      <c r="D515" s="46" t="s">
        <v>3272</v>
      </c>
      <c r="E515" s="90" t="s">
        <v>23</v>
      </c>
      <c r="F515" s="90" t="s">
        <v>2186</v>
      </c>
      <c r="G515" s="74">
        <v>6.5</v>
      </c>
      <c r="H515" s="74"/>
      <c r="I515" s="74">
        <v>6.5</v>
      </c>
      <c r="J515" s="90" t="s">
        <v>33</v>
      </c>
      <c r="K515" s="90" t="s">
        <v>3273</v>
      </c>
      <c r="L515" s="666" t="s">
        <v>3274</v>
      </c>
    </row>
    <row r="516" spans="1:12" s="298" customFormat="1" ht="47.25">
      <c r="A516" s="179"/>
      <c r="B516" s="447"/>
      <c r="C516" s="998">
        <v>16</v>
      </c>
      <c r="D516" s="46" t="s">
        <v>2192</v>
      </c>
      <c r="E516" s="90" t="s">
        <v>23</v>
      </c>
      <c r="F516" s="90" t="s">
        <v>2193</v>
      </c>
      <c r="G516" s="74">
        <v>0.28999999999999998</v>
      </c>
      <c r="H516" s="74"/>
      <c r="I516" s="74">
        <v>0.28999999999999998</v>
      </c>
      <c r="J516" s="90" t="s">
        <v>33</v>
      </c>
      <c r="K516" s="90" t="s">
        <v>2191</v>
      </c>
      <c r="L516" s="666" t="s">
        <v>3275</v>
      </c>
    </row>
    <row r="517" spans="1:12" s="298" customFormat="1" ht="47.25">
      <c r="A517" s="179"/>
      <c r="B517" s="447"/>
      <c r="C517" s="998">
        <v>17</v>
      </c>
      <c r="D517" s="46" t="s">
        <v>2194</v>
      </c>
      <c r="E517" s="90" t="s">
        <v>23</v>
      </c>
      <c r="F517" s="90" t="s">
        <v>2193</v>
      </c>
      <c r="G517" s="74">
        <v>0.94</v>
      </c>
      <c r="H517" s="74"/>
      <c r="I517" s="74">
        <v>0.94</v>
      </c>
      <c r="J517" s="90" t="s">
        <v>33</v>
      </c>
      <c r="K517" s="90" t="s">
        <v>147</v>
      </c>
      <c r="L517" s="666" t="s">
        <v>3275</v>
      </c>
    </row>
    <row r="518" spans="1:12" s="298" customFormat="1" ht="63">
      <c r="A518" s="179"/>
      <c r="B518" s="447"/>
      <c r="C518" s="998">
        <v>18</v>
      </c>
      <c r="D518" s="46" t="s">
        <v>2195</v>
      </c>
      <c r="E518" s="90" t="s">
        <v>23</v>
      </c>
      <c r="F518" s="90" t="s">
        <v>2193</v>
      </c>
      <c r="G518" s="74">
        <v>1.02</v>
      </c>
      <c r="H518" s="74"/>
      <c r="I518" s="74">
        <v>1.02</v>
      </c>
      <c r="J518" s="90" t="s">
        <v>33</v>
      </c>
      <c r="K518" s="90" t="s">
        <v>147</v>
      </c>
      <c r="L518" s="666" t="s">
        <v>3275</v>
      </c>
    </row>
    <row r="519" spans="1:12" s="298" customFormat="1" ht="94.5">
      <c r="A519" s="179"/>
      <c r="B519" s="447"/>
      <c r="C519" s="998">
        <v>19</v>
      </c>
      <c r="D519" s="46" t="s">
        <v>2196</v>
      </c>
      <c r="E519" s="90" t="s">
        <v>23</v>
      </c>
      <c r="F519" s="90" t="s">
        <v>2186</v>
      </c>
      <c r="G519" s="74">
        <v>0.56999999999999995</v>
      </c>
      <c r="H519" s="74"/>
      <c r="I519" s="74">
        <v>0.56999999999999995</v>
      </c>
      <c r="J519" s="90" t="s">
        <v>33</v>
      </c>
      <c r="K519" s="90" t="s">
        <v>2118</v>
      </c>
      <c r="L519" s="666" t="s">
        <v>3275</v>
      </c>
    </row>
    <row r="520" spans="1:12" s="298" customFormat="1" ht="173.25">
      <c r="A520" s="179"/>
      <c r="B520" s="447"/>
      <c r="C520" s="998">
        <v>20</v>
      </c>
      <c r="D520" s="46" t="s">
        <v>3276</v>
      </c>
      <c r="E520" s="90" t="s">
        <v>23</v>
      </c>
      <c r="F520" s="90" t="s">
        <v>2186</v>
      </c>
      <c r="G520" s="74">
        <v>5.9</v>
      </c>
      <c r="H520" s="74"/>
      <c r="I520" s="74">
        <v>5.9</v>
      </c>
      <c r="J520" s="90" t="s">
        <v>33</v>
      </c>
      <c r="K520" s="90" t="s">
        <v>3277</v>
      </c>
      <c r="L520" s="666" t="s">
        <v>3278</v>
      </c>
    </row>
    <row r="521" spans="1:12" s="298" customFormat="1" ht="31.5">
      <c r="A521" s="179"/>
      <c r="B521" s="447"/>
      <c r="C521" s="998">
        <v>21</v>
      </c>
      <c r="D521" s="46" t="s">
        <v>3279</v>
      </c>
      <c r="E521" s="90" t="s">
        <v>1243</v>
      </c>
      <c r="F521" s="90" t="s">
        <v>2186</v>
      </c>
      <c r="G521" s="74">
        <v>0.41</v>
      </c>
      <c r="H521" s="74"/>
      <c r="I521" s="74">
        <v>0.41</v>
      </c>
      <c r="J521" s="90" t="s">
        <v>33</v>
      </c>
      <c r="K521" s="90" t="s">
        <v>2217</v>
      </c>
      <c r="L521" s="666" t="s">
        <v>3280</v>
      </c>
    </row>
    <row r="522" spans="1:12" s="298" customFormat="1" ht="94.5">
      <c r="A522" s="179"/>
      <c r="B522" s="447"/>
      <c r="C522" s="998">
        <v>22</v>
      </c>
      <c r="D522" s="46" t="s">
        <v>3281</v>
      </c>
      <c r="E522" s="90" t="s">
        <v>65</v>
      </c>
      <c r="F522" s="90" t="s">
        <v>2186</v>
      </c>
      <c r="G522" s="74">
        <v>0.31</v>
      </c>
      <c r="H522" s="74"/>
      <c r="I522" s="74">
        <v>0.17</v>
      </c>
      <c r="J522" s="90" t="s">
        <v>33</v>
      </c>
      <c r="K522" s="90" t="s">
        <v>3282</v>
      </c>
      <c r="L522" s="666" t="s">
        <v>3283</v>
      </c>
    </row>
    <row r="523" spans="1:12" s="294" customFormat="1" ht="15.75">
      <c r="A523" s="179"/>
      <c r="B523" s="447"/>
      <c r="C523" s="448" t="s">
        <v>432</v>
      </c>
      <c r="D523" s="1433" t="s">
        <v>745</v>
      </c>
      <c r="E523" s="1434"/>
      <c r="F523" s="1435"/>
      <c r="G523" s="450"/>
      <c r="H523" s="448"/>
      <c r="I523" s="448"/>
      <c r="J523" s="448"/>
      <c r="K523" s="448"/>
      <c r="L523" s="564"/>
    </row>
    <row r="524" spans="1:12" s="298" customFormat="1" ht="31.5">
      <c r="A524" s="27"/>
      <c r="B524" s="392"/>
      <c r="C524" s="998">
        <v>23</v>
      </c>
      <c r="D524" s="1004" t="s">
        <v>3305</v>
      </c>
      <c r="E524" s="74" t="s">
        <v>24</v>
      </c>
      <c r="F524" s="90" t="s">
        <v>2186</v>
      </c>
      <c r="G524" s="74">
        <v>0.21</v>
      </c>
      <c r="H524" s="1006"/>
      <c r="I524" s="74">
        <v>0.02</v>
      </c>
      <c r="J524" s="74" t="s">
        <v>33</v>
      </c>
      <c r="K524" s="74" t="s">
        <v>2205</v>
      </c>
      <c r="L524" s="664" t="s">
        <v>3306</v>
      </c>
    </row>
    <row r="525" spans="1:12" s="288" customFormat="1" ht="15.75">
      <c r="A525" s="179"/>
      <c r="B525" s="447"/>
      <c r="C525" s="448" t="s">
        <v>234</v>
      </c>
      <c r="D525" s="1444" t="s">
        <v>1048</v>
      </c>
      <c r="E525" s="1447"/>
      <c r="F525" s="1448"/>
      <c r="G525" s="450"/>
      <c r="H525" s="179"/>
      <c r="I525" s="179"/>
      <c r="J525" s="179"/>
      <c r="K525" s="179"/>
      <c r="L525" s="280"/>
    </row>
    <row r="526" spans="1:12" s="298" customFormat="1" ht="63">
      <c r="A526" s="179"/>
      <c r="B526" s="447"/>
      <c r="C526" s="1089">
        <v>24</v>
      </c>
      <c r="D526" s="1007" t="s">
        <v>3322</v>
      </c>
      <c r="E526" s="1085" t="s">
        <v>32</v>
      </c>
      <c r="F526" s="1085" t="s">
        <v>2186</v>
      </c>
      <c r="G526" s="1318">
        <v>0.73</v>
      </c>
      <c r="H526" s="1318"/>
      <c r="I526" s="1318">
        <v>0.73</v>
      </c>
      <c r="J526" s="1085" t="s">
        <v>33</v>
      </c>
      <c r="K526" s="1085" t="s">
        <v>2118</v>
      </c>
      <c r="L526" s="1010" t="s">
        <v>3323</v>
      </c>
    </row>
    <row r="527" spans="1:12" s="298" customFormat="1" ht="110.25">
      <c r="A527" s="179"/>
      <c r="B527" s="447"/>
      <c r="C527" s="1089">
        <v>25</v>
      </c>
      <c r="D527" s="1007" t="s">
        <v>2229</v>
      </c>
      <c r="E527" s="1085" t="s">
        <v>1243</v>
      </c>
      <c r="F527" s="1085" t="s">
        <v>2186</v>
      </c>
      <c r="G527" s="1318">
        <v>4</v>
      </c>
      <c r="H527" s="1318"/>
      <c r="I527" s="1318">
        <v>4</v>
      </c>
      <c r="J527" s="1085" t="s">
        <v>33</v>
      </c>
      <c r="K527" s="1085" t="s">
        <v>2118</v>
      </c>
      <c r="L527" s="1010" t="s">
        <v>3321</v>
      </c>
    </row>
    <row r="528" spans="1:12" s="288" customFormat="1" ht="15.75">
      <c r="A528" s="179"/>
      <c r="B528" s="447"/>
      <c r="C528" s="1444" t="s">
        <v>184</v>
      </c>
      <c r="D528" s="1448"/>
      <c r="E528" s="280"/>
      <c r="F528" s="280"/>
      <c r="G528" s="450"/>
      <c r="H528" s="179"/>
      <c r="I528" s="179"/>
      <c r="J528" s="179"/>
      <c r="K528" s="179"/>
      <c r="L528" s="280"/>
    </row>
    <row r="529" spans="1:12" s="288" customFormat="1" ht="15.75">
      <c r="A529" s="179"/>
      <c r="B529" s="447"/>
      <c r="C529" s="448" t="s">
        <v>233</v>
      </c>
      <c r="D529" s="1444" t="s">
        <v>749</v>
      </c>
      <c r="E529" s="1445"/>
      <c r="F529" s="1446"/>
      <c r="G529" s="450"/>
      <c r="H529" s="179"/>
      <c r="I529" s="179"/>
      <c r="J529" s="179"/>
      <c r="K529" s="179"/>
      <c r="L529" s="280"/>
    </row>
    <row r="530" spans="1:12" s="294" customFormat="1" ht="15.75">
      <c r="A530" s="179"/>
      <c r="B530" s="447"/>
      <c r="C530" s="448" t="s">
        <v>450</v>
      </c>
      <c r="D530" s="1433" t="s">
        <v>747</v>
      </c>
      <c r="E530" s="1434"/>
      <c r="F530" s="1435"/>
      <c r="G530" s="450"/>
      <c r="H530" s="448"/>
      <c r="I530" s="448"/>
      <c r="J530" s="179"/>
      <c r="K530" s="179"/>
      <c r="L530" s="563"/>
    </row>
    <row r="531" spans="1:12" s="293" customFormat="1" ht="63">
      <c r="A531" s="179"/>
      <c r="B531" s="447"/>
      <c r="C531" s="27">
        <v>1</v>
      </c>
      <c r="D531" s="1192" t="s">
        <v>327</v>
      </c>
      <c r="E531" s="27" t="s">
        <v>15</v>
      </c>
      <c r="F531" s="27" t="s">
        <v>303</v>
      </c>
      <c r="G531" s="1261">
        <v>2</v>
      </c>
      <c r="H531" s="27"/>
      <c r="I531" s="958">
        <v>2</v>
      </c>
      <c r="J531" s="27" t="s">
        <v>36</v>
      </c>
      <c r="K531" s="27" t="s">
        <v>40</v>
      </c>
      <c r="L531" s="1192" t="s">
        <v>713</v>
      </c>
    </row>
    <row r="532" spans="1:12" s="293" customFormat="1" ht="63">
      <c r="A532" s="179"/>
      <c r="B532" s="447"/>
      <c r="C532" s="27">
        <v>2</v>
      </c>
      <c r="D532" s="1192" t="s">
        <v>328</v>
      </c>
      <c r="E532" s="27" t="s">
        <v>15</v>
      </c>
      <c r="F532" s="27" t="s">
        <v>215</v>
      </c>
      <c r="G532" s="444">
        <v>0.4</v>
      </c>
      <c r="H532" s="441"/>
      <c r="I532" s="27">
        <v>0.4</v>
      </c>
      <c r="J532" s="27" t="s">
        <v>36</v>
      </c>
      <c r="K532" s="27" t="s">
        <v>90</v>
      </c>
      <c r="L532" s="1262" t="s">
        <v>714</v>
      </c>
    </row>
    <row r="533" spans="1:12" s="293" customFormat="1" ht="78.75">
      <c r="A533" s="179"/>
      <c r="B533" s="447"/>
      <c r="C533" s="27">
        <v>3</v>
      </c>
      <c r="D533" s="1192" t="s">
        <v>333</v>
      </c>
      <c r="E533" s="27" t="s">
        <v>15</v>
      </c>
      <c r="F533" s="27" t="s">
        <v>215</v>
      </c>
      <c r="G533" s="444">
        <v>0.4</v>
      </c>
      <c r="H533" s="441"/>
      <c r="I533" s="27">
        <v>0.4</v>
      </c>
      <c r="J533" s="27" t="s">
        <v>36</v>
      </c>
      <c r="K533" s="27" t="s">
        <v>95</v>
      </c>
      <c r="L533" s="1262" t="s">
        <v>715</v>
      </c>
    </row>
    <row r="534" spans="1:12" s="293" customFormat="1" ht="63">
      <c r="A534" s="179"/>
      <c r="B534" s="447"/>
      <c r="C534" s="27">
        <v>4</v>
      </c>
      <c r="D534" s="1192" t="s">
        <v>329</v>
      </c>
      <c r="E534" s="27" t="s">
        <v>15</v>
      </c>
      <c r="F534" s="27" t="s">
        <v>215</v>
      </c>
      <c r="G534" s="444">
        <v>0.4</v>
      </c>
      <c r="H534" s="441"/>
      <c r="I534" s="27">
        <v>0.4</v>
      </c>
      <c r="J534" s="27" t="s">
        <v>36</v>
      </c>
      <c r="K534" s="27" t="s">
        <v>92</v>
      </c>
      <c r="L534" s="1262" t="s">
        <v>867</v>
      </c>
    </row>
    <row r="535" spans="1:12" s="293" customFormat="1" ht="63">
      <c r="A535" s="179"/>
      <c r="B535" s="447"/>
      <c r="C535" s="27">
        <v>5</v>
      </c>
      <c r="D535" s="1192" t="s">
        <v>330</v>
      </c>
      <c r="E535" s="27" t="s">
        <v>15</v>
      </c>
      <c r="F535" s="27" t="s">
        <v>215</v>
      </c>
      <c r="G535" s="444">
        <v>0.15</v>
      </c>
      <c r="H535" s="441"/>
      <c r="I535" s="27">
        <v>0.15</v>
      </c>
      <c r="J535" s="27" t="s">
        <v>36</v>
      </c>
      <c r="K535" s="27" t="s">
        <v>92</v>
      </c>
      <c r="L535" s="1262" t="s">
        <v>868</v>
      </c>
    </row>
    <row r="536" spans="1:12" s="293" customFormat="1" ht="126">
      <c r="A536" s="179"/>
      <c r="B536" s="447"/>
      <c r="C536" s="27">
        <v>6</v>
      </c>
      <c r="D536" s="1192" t="s">
        <v>334</v>
      </c>
      <c r="E536" s="27" t="s">
        <v>15</v>
      </c>
      <c r="F536" s="27" t="s">
        <v>215</v>
      </c>
      <c r="G536" s="1261">
        <v>9</v>
      </c>
      <c r="H536" s="27"/>
      <c r="I536" s="958">
        <v>9</v>
      </c>
      <c r="J536" s="27" t="s">
        <v>36</v>
      </c>
      <c r="K536" s="27" t="s">
        <v>40</v>
      </c>
      <c r="L536" s="1262" t="s">
        <v>716</v>
      </c>
    </row>
    <row r="537" spans="1:12" s="293" customFormat="1" ht="63">
      <c r="A537" s="179"/>
      <c r="B537" s="447"/>
      <c r="C537" s="27">
        <v>7</v>
      </c>
      <c r="D537" s="1192" t="s">
        <v>332</v>
      </c>
      <c r="E537" s="27" t="s">
        <v>24</v>
      </c>
      <c r="F537" s="27" t="s">
        <v>215</v>
      </c>
      <c r="G537" s="444">
        <v>0.3</v>
      </c>
      <c r="H537" s="27"/>
      <c r="I537" s="27">
        <v>0.3</v>
      </c>
      <c r="J537" s="27" t="s">
        <v>36</v>
      </c>
      <c r="K537" s="27" t="s">
        <v>37</v>
      </c>
      <c r="L537" s="1262" t="s">
        <v>717</v>
      </c>
    </row>
    <row r="538" spans="1:12" s="293" customFormat="1" ht="63">
      <c r="A538" s="179"/>
      <c r="B538" s="447"/>
      <c r="C538" s="27">
        <v>8</v>
      </c>
      <c r="D538" s="1192" t="s">
        <v>421</v>
      </c>
      <c r="E538" s="27" t="s">
        <v>24</v>
      </c>
      <c r="F538" s="27" t="s">
        <v>215</v>
      </c>
      <c r="G538" s="27">
        <v>0.8</v>
      </c>
      <c r="H538" s="107"/>
      <c r="I538" s="27">
        <v>0.8</v>
      </c>
      <c r="J538" s="107" t="s">
        <v>36</v>
      </c>
      <c r="K538" s="107" t="s">
        <v>89</v>
      </c>
      <c r="L538" s="1192" t="s">
        <v>718</v>
      </c>
    </row>
    <row r="539" spans="1:12" s="293" customFormat="1" ht="63">
      <c r="A539" s="179"/>
      <c r="B539" s="447"/>
      <c r="C539" s="27">
        <v>9</v>
      </c>
      <c r="D539" s="1192" t="s">
        <v>420</v>
      </c>
      <c r="E539" s="27" t="s">
        <v>24</v>
      </c>
      <c r="F539" s="27" t="s">
        <v>215</v>
      </c>
      <c r="G539" s="444">
        <v>0.2</v>
      </c>
      <c r="H539" s="27"/>
      <c r="I539" s="27">
        <v>0.2</v>
      </c>
      <c r="J539" s="27" t="s">
        <v>36</v>
      </c>
      <c r="K539" s="27" t="s">
        <v>94</v>
      </c>
      <c r="L539" s="1262" t="s">
        <v>719</v>
      </c>
    </row>
    <row r="540" spans="1:12" s="293" customFormat="1" ht="63">
      <c r="A540" s="179"/>
      <c r="B540" s="447"/>
      <c r="C540" s="27">
        <v>10</v>
      </c>
      <c r="D540" s="1192" t="s">
        <v>324</v>
      </c>
      <c r="E540" s="27" t="s">
        <v>32</v>
      </c>
      <c r="F540" s="27" t="s">
        <v>303</v>
      </c>
      <c r="G540" s="444">
        <v>0.03</v>
      </c>
      <c r="H540" s="27"/>
      <c r="I540" s="27">
        <v>0.03</v>
      </c>
      <c r="J540" s="27" t="s">
        <v>36</v>
      </c>
      <c r="K540" s="27" t="s">
        <v>95</v>
      </c>
      <c r="L540" s="1263" t="s">
        <v>677</v>
      </c>
    </row>
    <row r="541" spans="1:12" s="293" customFormat="1" ht="63">
      <c r="A541" s="179"/>
      <c r="B541" s="447"/>
      <c r="C541" s="27">
        <v>11</v>
      </c>
      <c r="D541" s="1192" t="s">
        <v>325</v>
      </c>
      <c r="E541" s="27" t="s">
        <v>32</v>
      </c>
      <c r="F541" s="27" t="s">
        <v>303</v>
      </c>
      <c r="G541" s="444">
        <v>7.0000000000000007E-2</v>
      </c>
      <c r="H541" s="27"/>
      <c r="I541" s="27">
        <v>7.0000000000000007E-2</v>
      </c>
      <c r="J541" s="27" t="s">
        <v>36</v>
      </c>
      <c r="K541" s="27" t="s">
        <v>91</v>
      </c>
      <c r="L541" s="1263" t="s">
        <v>678</v>
      </c>
    </row>
    <row r="542" spans="1:12" s="293" customFormat="1" ht="78.75">
      <c r="A542" s="179"/>
      <c r="B542" s="447"/>
      <c r="C542" s="27">
        <v>12</v>
      </c>
      <c r="D542" s="1192" t="s">
        <v>326</v>
      </c>
      <c r="E542" s="27" t="s">
        <v>15</v>
      </c>
      <c r="F542" s="27" t="s">
        <v>303</v>
      </c>
      <c r="G542" s="444">
        <v>0.12</v>
      </c>
      <c r="H542" s="27"/>
      <c r="I542" s="27">
        <v>0.12</v>
      </c>
      <c r="J542" s="27" t="s">
        <v>36</v>
      </c>
      <c r="K542" s="27" t="s">
        <v>93</v>
      </c>
      <c r="L542" s="1263" t="s">
        <v>679</v>
      </c>
    </row>
    <row r="543" spans="1:12" s="293" customFormat="1" ht="63">
      <c r="A543" s="179"/>
      <c r="B543" s="447"/>
      <c r="C543" s="27">
        <v>13</v>
      </c>
      <c r="D543" s="1192" t="s">
        <v>418</v>
      </c>
      <c r="E543" s="27" t="s">
        <v>23</v>
      </c>
      <c r="F543" s="27" t="s">
        <v>215</v>
      </c>
      <c r="G543" s="1261">
        <v>1</v>
      </c>
      <c r="H543" s="1264"/>
      <c r="I543" s="958">
        <v>1</v>
      </c>
      <c r="J543" s="27" t="s">
        <v>36</v>
      </c>
      <c r="K543" s="27" t="s">
        <v>90</v>
      </c>
      <c r="L543" s="1263" t="s">
        <v>419</v>
      </c>
    </row>
    <row r="544" spans="1:12" s="293" customFormat="1" ht="63">
      <c r="A544" s="27"/>
      <c r="B544" s="392"/>
      <c r="C544" s="27">
        <v>14</v>
      </c>
      <c r="D544" s="1192" t="s">
        <v>3447</v>
      </c>
      <c r="E544" s="27" t="s">
        <v>15</v>
      </c>
      <c r="F544" s="27" t="s">
        <v>215</v>
      </c>
      <c r="G544" s="1265">
        <v>3</v>
      </c>
      <c r="H544" s="441"/>
      <c r="I544" s="958">
        <v>0.2</v>
      </c>
      <c r="J544" s="27" t="s">
        <v>36</v>
      </c>
      <c r="K544" s="27" t="s">
        <v>3448</v>
      </c>
      <c r="L544" s="1263" t="s">
        <v>3449</v>
      </c>
    </row>
    <row r="545" spans="1:12" s="293" customFormat="1" ht="47.25">
      <c r="A545" s="27"/>
      <c r="B545" s="392"/>
      <c r="C545" s="27">
        <v>15</v>
      </c>
      <c r="D545" s="1192" t="s">
        <v>3450</v>
      </c>
      <c r="E545" s="27" t="s">
        <v>15</v>
      </c>
      <c r="F545" s="27" t="s">
        <v>215</v>
      </c>
      <c r="G545" s="444">
        <v>1.1000000000000001</v>
      </c>
      <c r="H545" s="441"/>
      <c r="I545" s="27">
        <v>1.1000000000000001</v>
      </c>
      <c r="J545" s="27" t="s">
        <v>36</v>
      </c>
      <c r="K545" s="27" t="s">
        <v>89</v>
      </c>
      <c r="L545" s="1263" t="s">
        <v>3451</v>
      </c>
    </row>
    <row r="546" spans="1:12" s="293" customFormat="1" ht="47.25">
      <c r="A546" s="27"/>
      <c r="B546" s="392"/>
      <c r="C546" s="27">
        <v>16</v>
      </c>
      <c r="D546" s="1192" t="s">
        <v>3452</v>
      </c>
      <c r="E546" s="27" t="s">
        <v>15</v>
      </c>
      <c r="F546" s="27" t="s">
        <v>215</v>
      </c>
      <c r="G546" s="444">
        <v>1.25</v>
      </c>
      <c r="H546" s="441"/>
      <c r="I546" s="27">
        <v>1.25</v>
      </c>
      <c r="J546" s="27" t="s">
        <v>36</v>
      </c>
      <c r="K546" s="27" t="s">
        <v>3453</v>
      </c>
      <c r="L546" s="1263" t="s">
        <v>3454</v>
      </c>
    </row>
    <row r="547" spans="1:12" s="293" customFormat="1" ht="141.75">
      <c r="A547" s="27"/>
      <c r="B547" s="392"/>
      <c r="C547" s="27">
        <v>17</v>
      </c>
      <c r="D547" s="1192" t="s">
        <v>3455</v>
      </c>
      <c r="E547" s="27" t="s">
        <v>15</v>
      </c>
      <c r="F547" s="27" t="s">
        <v>215</v>
      </c>
      <c r="G547" s="444">
        <v>13.5</v>
      </c>
      <c r="H547" s="441"/>
      <c r="I547" s="27">
        <v>7</v>
      </c>
      <c r="J547" s="27" t="s">
        <v>36</v>
      </c>
      <c r="K547" s="27" t="s">
        <v>93</v>
      </c>
      <c r="L547" s="1263" t="s">
        <v>3456</v>
      </c>
    </row>
    <row r="548" spans="1:12" s="293" customFormat="1" ht="94.5">
      <c r="A548" s="27"/>
      <c r="B548" s="392"/>
      <c r="C548" s="27">
        <v>18</v>
      </c>
      <c r="D548" s="1192" t="s">
        <v>3457</v>
      </c>
      <c r="E548" s="27" t="s">
        <v>15</v>
      </c>
      <c r="F548" s="27" t="s">
        <v>303</v>
      </c>
      <c r="G548" s="444">
        <v>0.05</v>
      </c>
      <c r="H548" s="27"/>
      <c r="I548" s="27">
        <v>0.05</v>
      </c>
      <c r="J548" s="27" t="s">
        <v>36</v>
      </c>
      <c r="K548" s="27" t="s">
        <v>91</v>
      </c>
      <c r="L548" s="1263" t="s">
        <v>3458</v>
      </c>
    </row>
    <row r="549" spans="1:12" s="293" customFormat="1" ht="78.75">
      <c r="A549" s="27"/>
      <c r="B549" s="392"/>
      <c r="C549" s="27">
        <v>19</v>
      </c>
      <c r="D549" s="1192" t="s">
        <v>3459</v>
      </c>
      <c r="E549" s="27" t="s">
        <v>15</v>
      </c>
      <c r="F549" s="27" t="s">
        <v>303</v>
      </c>
      <c r="G549" s="444">
        <v>1.68</v>
      </c>
      <c r="H549" s="441"/>
      <c r="I549" s="27">
        <v>1.68</v>
      </c>
      <c r="J549" s="27" t="s">
        <v>36</v>
      </c>
      <c r="K549" s="27" t="s">
        <v>36</v>
      </c>
      <c r="L549" s="1263" t="s">
        <v>3460</v>
      </c>
    </row>
    <row r="550" spans="1:12" s="293" customFormat="1" ht="63">
      <c r="A550" s="27"/>
      <c r="B550" s="392"/>
      <c r="C550" s="27">
        <v>20</v>
      </c>
      <c r="D550" s="1192" t="s">
        <v>3461</v>
      </c>
      <c r="E550" s="27" t="s">
        <v>15</v>
      </c>
      <c r="F550" s="27" t="s">
        <v>215</v>
      </c>
      <c r="G550" s="444">
        <v>1.2</v>
      </c>
      <c r="H550" s="441"/>
      <c r="I550" s="27">
        <v>0.21</v>
      </c>
      <c r="J550" s="27" t="s">
        <v>36</v>
      </c>
      <c r="K550" s="27" t="s">
        <v>39</v>
      </c>
      <c r="L550" s="1263" t="s">
        <v>3462</v>
      </c>
    </row>
    <row r="551" spans="1:12" s="293" customFormat="1" ht="94.5">
      <c r="A551" s="27"/>
      <c r="B551" s="392"/>
      <c r="C551" s="27">
        <v>21</v>
      </c>
      <c r="D551" s="1192" t="s">
        <v>3463</v>
      </c>
      <c r="E551" s="27" t="s">
        <v>15</v>
      </c>
      <c r="F551" s="27" t="s">
        <v>215</v>
      </c>
      <c r="G551" s="1261">
        <v>5</v>
      </c>
      <c r="H551" s="441"/>
      <c r="I551" s="27">
        <v>2.71</v>
      </c>
      <c r="J551" s="27" t="s">
        <v>36</v>
      </c>
      <c r="K551" s="27" t="s">
        <v>3464</v>
      </c>
      <c r="L551" s="1263" t="s">
        <v>3465</v>
      </c>
    </row>
    <row r="552" spans="1:12" s="293" customFormat="1" ht="110.25">
      <c r="A552" s="27"/>
      <c r="B552" s="392"/>
      <c r="C552" s="27">
        <v>22</v>
      </c>
      <c r="D552" s="1192" t="s">
        <v>3466</v>
      </c>
      <c r="E552" s="27" t="s">
        <v>15</v>
      </c>
      <c r="F552" s="27" t="s">
        <v>303</v>
      </c>
      <c r="G552" s="444">
        <v>2.5</v>
      </c>
      <c r="H552" s="441"/>
      <c r="I552" s="27">
        <v>1.53</v>
      </c>
      <c r="J552" s="27" t="s">
        <v>36</v>
      </c>
      <c r="K552" s="27" t="s">
        <v>40</v>
      </c>
      <c r="L552" s="1263" t="s">
        <v>3467</v>
      </c>
    </row>
    <row r="553" spans="1:12" s="293" customFormat="1" ht="63">
      <c r="A553" s="27"/>
      <c r="B553" s="392"/>
      <c r="C553" s="27">
        <v>23</v>
      </c>
      <c r="D553" s="1192" t="s">
        <v>3468</v>
      </c>
      <c r="E553" s="27" t="s">
        <v>15</v>
      </c>
      <c r="F553" s="27" t="s">
        <v>215</v>
      </c>
      <c r="G553" s="444">
        <v>6.06</v>
      </c>
      <c r="H553" s="441"/>
      <c r="I553" s="27">
        <v>6.06</v>
      </c>
      <c r="J553" s="27" t="s">
        <v>36</v>
      </c>
      <c r="K553" s="27" t="s">
        <v>89</v>
      </c>
      <c r="L553" s="1266" t="s">
        <v>3469</v>
      </c>
    </row>
    <row r="554" spans="1:12" s="293" customFormat="1" ht="63">
      <c r="A554" s="27"/>
      <c r="B554" s="392"/>
      <c r="C554" s="27">
        <v>24</v>
      </c>
      <c r="D554" s="1192" t="s">
        <v>3470</v>
      </c>
      <c r="E554" s="27" t="s">
        <v>23</v>
      </c>
      <c r="F554" s="27" t="s">
        <v>215</v>
      </c>
      <c r="G554" s="444">
        <v>0.08</v>
      </c>
      <c r="H554" s="441"/>
      <c r="I554" s="27">
        <v>0.08</v>
      </c>
      <c r="J554" s="27" t="s">
        <v>3471</v>
      </c>
      <c r="K554" s="27" t="s">
        <v>92</v>
      </c>
      <c r="L554" s="1266" t="s">
        <v>3472</v>
      </c>
    </row>
    <row r="555" spans="1:12" s="293" customFormat="1" ht="94.5">
      <c r="A555" s="27"/>
      <c r="B555" s="392"/>
      <c r="C555" s="27">
        <v>25</v>
      </c>
      <c r="D555" s="1192" t="s">
        <v>3473</v>
      </c>
      <c r="E555" s="27" t="s">
        <v>32</v>
      </c>
      <c r="F555" s="27" t="s">
        <v>303</v>
      </c>
      <c r="G555" s="444">
        <v>2.31</v>
      </c>
      <c r="H555" s="27"/>
      <c r="I555" s="27">
        <v>2.31</v>
      </c>
      <c r="J555" s="27" t="s">
        <v>36</v>
      </c>
      <c r="K555" s="27" t="s">
        <v>40</v>
      </c>
      <c r="L555" s="1263" t="s">
        <v>3474</v>
      </c>
    </row>
    <row r="556" spans="1:12" s="293" customFormat="1" ht="78.75">
      <c r="A556" s="27"/>
      <c r="B556" s="392"/>
      <c r="C556" s="27">
        <v>26</v>
      </c>
      <c r="D556" s="1267" t="s">
        <v>3475</v>
      </c>
      <c r="E556" s="1268" t="s">
        <v>32</v>
      </c>
      <c r="F556" s="1268" t="s">
        <v>303</v>
      </c>
      <c r="G556" s="1261">
        <v>3</v>
      </c>
      <c r="H556" s="1269"/>
      <c r="I556" s="1269">
        <v>3</v>
      </c>
      <c r="J556" s="1268" t="s">
        <v>36</v>
      </c>
      <c r="K556" s="1268" t="s">
        <v>36</v>
      </c>
      <c r="L556" s="1263" t="s">
        <v>3476</v>
      </c>
    </row>
    <row r="557" spans="1:12" s="293" customFormat="1" ht="94.5">
      <c r="A557" s="27"/>
      <c r="B557" s="392"/>
      <c r="C557" s="27">
        <v>27</v>
      </c>
      <c r="D557" s="1192" t="s">
        <v>3477</v>
      </c>
      <c r="E557" s="27" t="s">
        <v>15</v>
      </c>
      <c r="F557" s="27" t="s">
        <v>215</v>
      </c>
      <c r="G557" s="444">
        <v>13.52</v>
      </c>
      <c r="H557" s="441"/>
      <c r="I557" s="27">
        <v>8</v>
      </c>
      <c r="J557" s="27" t="s">
        <v>36</v>
      </c>
      <c r="K557" s="27" t="s">
        <v>3464</v>
      </c>
      <c r="L557" s="1266" t="s">
        <v>3478</v>
      </c>
    </row>
    <row r="558" spans="1:12" s="293" customFormat="1" ht="47.25">
      <c r="A558" s="27"/>
      <c r="B558" s="392"/>
      <c r="C558" s="27">
        <v>28</v>
      </c>
      <c r="D558" s="1192" t="s">
        <v>3479</v>
      </c>
      <c r="E558" s="27" t="s">
        <v>15</v>
      </c>
      <c r="F558" s="27" t="s">
        <v>215</v>
      </c>
      <c r="G558" s="444">
        <v>0.08</v>
      </c>
      <c r="H558" s="441"/>
      <c r="I558" s="27">
        <v>0.08</v>
      </c>
      <c r="J558" s="27" t="s">
        <v>3471</v>
      </c>
      <c r="K558" s="27" t="s">
        <v>36</v>
      </c>
      <c r="L558" s="1263" t="s">
        <v>3480</v>
      </c>
    </row>
    <row r="559" spans="1:12" s="294" customFormat="1" ht="15.75">
      <c r="A559" s="179"/>
      <c r="B559" s="447"/>
      <c r="C559" s="448" t="s">
        <v>431</v>
      </c>
      <c r="D559" s="1433" t="s">
        <v>743</v>
      </c>
      <c r="E559" s="1434"/>
      <c r="F559" s="1435"/>
      <c r="G559" s="450"/>
      <c r="H559" s="448"/>
      <c r="I559" s="448"/>
      <c r="J559" s="179"/>
      <c r="K559" s="179"/>
      <c r="L559" s="563"/>
    </row>
    <row r="560" spans="1:12" s="293" customFormat="1" ht="63">
      <c r="A560" s="27"/>
      <c r="B560" s="392"/>
      <c r="C560" s="27">
        <v>29</v>
      </c>
      <c r="D560" s="1192" t="s">
        <v>3481</v>
      </c>
      <c r="E560" s="27" t="s">
        <v>24</v>
      </c>
      <c r="F560" s="27" t="s">
        <v>215</v>
      </c>
      <c r="G560" s="27">
        <v>0.5</v>
      </c>
      <c r="H560" s="107"/>
      <c r="I560" s="27">
        <v>0.5</v>
      </c>
      <c r="J560" s="107" t="s">
        <v>36</v>
      </c>
      <c r="K560" s="27" t="s">
        <v>91</v>
      </c>
      <c r="L560" s="1263" t="s">
        <v>3482</v>
      </c>
    </row>
    <row r="561" spans="1:12" s="293" customFormat="1" ht="63">
      <c r="A561" s="27"/>
      <c r="B561" s="392"/>
      <c r="C561" s="27">
        <v>30</v>
      </c>
      <c r="D561" s="1192" t="s">
        <v>3483</v>
      </c>
      <c r="E561" s="27" t="s">
        <v>15</v>
      </c>
      <c r="F561" s="27" t="s">
        <v>303</v>
      </c>
      <c r="G561" s="27">
        <v>1.43</v>
      </c>
      <c r="H561" s="107"/>
      <c r="I561" s="27">
        <v>1.43</v>
      </c>
      <c r="J561" s="107" t="s">
        <v>36</v>
      </c>
      <c r="K561" s="27" t="s">
        <v>40</v>
      </c>
      <c r="L561" s="1263" t="s">
        <v>3484</v>
      </c>
    </row>
    <row r="562" spans="1:12" s="293" customFormat="1" ht="63">
      <c r="A562" s="27"/>
      <c r="B562" s="392"/>
      <c r="C562" s="27">
        <v>31</v>
      </c>
      <c r="D562" s="1192" t="s">
        <v>3485</v>
      </c>
      <c r="E562" s="27" t="s">
        <v>32</v>
      </c>
      <c r="F562" s="27" t="s">
        <v>303</v>
      </c>
      <c r="G562" s="27">
        <v>0.44</v>
      </c>
      <c r="H562" s="107"/>
      <c r="I562" s="27">
        <v>0.44</v>
      </c>
      <c r="J562" s="107" t="s">
        <v>36</v>
      </c>
      <c r="K562" s="27" t="s">
        <v>3486</v>
      </c>
      <c r="L562" s="1263" t="s">
        <v>3487</v>
      </c>
    </row>
    <row r="563" spans="1:12" s="293" customFormat="1" ht="63">
      <c r="A563" s="27"/>
      <c r="B563" s="392"/>
      <c r="C563" s="27">
        <v>32</v>
      </c>
      <c r="D563" s="1192" t="s">
        <v>3488</v>
      </c>
      <c r="E563" s="27" t="s">
        <v>15</v>
      </c>
      <c r="F563" s="27" t="s">
        <v>303</v>
      </c>
      <c r="G563" s="27">
        <v>0.46</v>
      </c>
      <c r="H563" s="107"/>
      <c r="I563" s="27">
        <v>0.46</v>
      </c>
      <c r="J563" s="107" t="s">
        <v>36</v>
      </c>
      <c r="K563" s="27" t="s">
        <v>3489</v>
      </c>
      <c r="L563" s="1262" t="s">
        <v>3490</v>
      </c>
    </row>
    <row r="564" spans="1:12" s="293" customFormat="1" ht="63">
      <c r="A564" s="27"/>
      <c r="B564" s="392"/>
      <c r="C564" s="27">
        <v>33</v>
      </c>
      <c r="D564" s="1192" t="s">
        <v>3491</v>
      </c>
      <c r="E564" s="27" t="s">
        <v>23</v>
      </c>
      <c r="F564" s="27" t="s">
        <v>3492</v>
      </c>
      <c r="G564" s="27">
        <v>0.25</v>
      </c>
      <c r="H564" s="107"/>
      <c r="I564" s="27">
        <v>0.25</v>
      </c>
      <c r="J564" s="107" t="s">
        <v>36</v>
      </c>
      <c r="K564" s="27" t="s">
        <v>92</v>
      </c>
      <c r="L564" s="1262" t="s">
        <v>3493</v>
      </c>
    </row>
    <row r="565" spans="1:12" s="293" customFormat="1" ht="63">
      <c r="A565" s="27"/>
      <c r="B565" s="392"/>
      <c r="C565" s="27">
        <v>34</v>
      </c>
      <c r="D565" s="1192" t="s">
        <v>3494</v>
      </c>
      <c r="E565" s="27" t="s">
        <v>15</v>
      </c>
      <c r="F565" s="27" t="s">
        <v>3492</v>
      </c>
      <c r="G565" s="27">
        <v>1.1499999999999999</v>
      </c>
      <c r="H565" s="107"/>
      <c r="I565" s="27">
        <v>1.1499999999999999</v>
      </c>
      <c r="J565" s="107" t="s">
        <v>36</v>
      </c>
      <c r="K565" s="27" t="s">
        <v>41</v>
      </c>
      <c r="L565" s="1262" t="s">
        <v>3495</v>
      </c>
    </row>
    <row r="566" spans="1:12" s="293" customFormat="1" ht="63">
      <c r="A566" s="27"/>
      <c r="B566" s="392"/>
      <c r="C566" s="27">
        <v>35</v>
      </c>
      <c r="D566" s="1192" t="s">
        <v>3496</v>
      </c>
      <c r="E566" s="27" t="s">
        <v>24</v>
      </c>
      <c r="F566" s="27" t="s">
        <v>3492</v>
      </c>
      <c r="G566" s="958">
        <v>1</v>
      </c>
      <c r="H566" s="1193"/>
      <c r="I566" s="958">
        <v>1</v>
      </c>
      <c r="J566" s="107" t="s">
        <v>36</v>
      </c>
      <c r="K566" s="27" t="s">
        <v>41</v>
      </c>
      <c r="L566" s="1262" t="s">
        <v>3497</v>
      </c>
    </row>
    <row r="567" spans="1:12" s="293" customFormat="1" ht="63">
      <c r="A567" s="27"/>
      <c r="B567" s="392"/>
      <c r="C567" s="27">
        <v>36</v>
      </c>
      <c r="D567" s="1192" t="s">
        <v>3498</v>
      </c>
      <c r="E567" s="27" t="s">
        <v>24</v>
      </c>
      <c r="F567" s="27" t="s">
        <v>3492</v>
      </c>
      <c r="G567" s="27">
        <v>0.95</v>
      </c>
      <c r="H567" s="107"/>
      <c r="I567" s="27">
        <v>0.95</v>
      </c>
      <c r="J567" s="107" t="s">
        <v>36</v>
      </c>
      <c r="K567" s="27" t="s">
        <v>95</v>
      </c>
      <c r="L567" s="1262" t="s">
        <v>3499</v>
      </c>
    </row>
    <row r="568" spans="1:12" s="293" customFormat="1" ht="63">
      <c r="A568" s="27"/>
      <c r="B568" s="392"/>
      <c r="C568" s="27">
        <v>37</v>
      </c>
      <c r="D568" s="1192" t="s">
        <v>3500</v>
      </c>
      <c r="E568" s="27" t="s">
        <v>24</v>
      </c>
      <c r="F568" s="27" t="s">
        <v>3492</v>
      </c>
      <c r="G568" s="27">
        <v>0.95</v>
      </c>
      <c r="H568" s="107"/>
      <c r="I568" s="27">
        <v>0.95</v>
      </c>
      <c r="J568" s="107" t="s">
        <v>36</v>
      </c>
      <c r="K568" s="27" t="s">
        <v>95</v>
      </c>
      <c r="L568" s="1262" t="s">
        <v>3501</v>
      </c>
    </row>
    <row r="569" spans="1:12" s="293" customFormat="1" ht="63">
      <c r="A569" s="27"/>
      <c r="B569" s="392"/>
      <c r="C569" s="27">
        <v>38</v>
      </c>
      <c r="D569" s="1192" t="s">
        <v>3502</v>
      </c>
      <c r="E569" s="27" t="s">
        <v>24</v>
      </c>
      <c r="F569" s="27" t="s">
        <v>3492</v>
      </c>
      <c r="G569" s="27">
        <v>0.3</v>
      </c>
      <c r="H569" s="107"/>
      <c r="I569" s="27">
        <v>0.3</v>
      </c>
      <c r="J569" s="107" t="s">
        <v>36</v>
      </c>
      <c r="K569" s="27" t="s">
        <v>41</v>
      </c>
      <c r="L569" s="1262" t="s">
        <v>3503</v>
      </c>
    </row>
    <row r="570" spans="1:12" s="293" customFormat="1" ht="63">
      <c r="A570" s="27"/>
      <c r="B570" s="392"/>
      <c r="C570" s="27">
        <v>39</v>
      </c>
      <c r="D570" s="1192" t="s">
        <v>3504</v>
      </c>
      <c r="E570" s="27" t="s">
        <v>24</v>
      </c>
      <c r="F570" s="27" t="s">
        <v>3492</v>
      </c>
      <c r="G570" s="27">
        <v>0.65</v>
      </c>
      <c r="H570" s="107"/>
      <c r="I570" s="27">
        <v>0.65</v>
      </c>
      <c r="J570" s="107" t="s">
        <v>36</v>
      </c>
      <c r="K570" s="27" t="s">
        <v>40</v>
      </c>
      <c r="L570" s="1262" t="s">
        <v>3505</v>
      </c>
    </row>
    <row r="571" spans="1:12" s="293" customFormat="1" ht="63">
      <c r="A571" s="27"/>
      <c r="B571" s="392"/>
      <c r="C571" s="27">
        <v>40</v>
      </c>
      <c r="D571" s="1192" t="s">
        <v>3506</v>
      </c>
      <c r="E571" s="27" t="s">
        <v>24</v>
      </c>
      <c r="F571" s="27" t="s">
        <v>3492</v>
      </c>
      <c r="G571" s="27">
        <v>0.35</v>
      </c>
      <c r="H571" s="107"/>
      <c r="I571" s="27">
        <v>0.35</v>
      </c>
      <c r="J571" s="107" t="s">
        <v>36</v>
      </c>
      <c r="K571" s="27" t="s">
        <v>92</v>
      </c>
      <c r="L571" s="1262" t="s">
        <v>3507</v>
      </c>
    </row>
    <row r="572" spans="1:12" s="293" customFormat="1" ht="63">
      <c r="A572" s="27"/>
      <c r="B572" s="392"/>
      <c r="C572" s="27">
        <v>41</v>
      </c>
      <c r="D572" s="1192" t="s">
        <v>3508</v>
      </c>
      <c r="E572" s="27" t="s">
        <v>15</v>
      </c>
      <c r="F572" s="27" t="s">
        <v>3492</v>
      </c>
      <c r="G572" s="27">
        <v>0.5</v>
      </c>
      <c r="H572" s="107"/>
      <c r="I572" s="27">
        <v>0.5</v>
      </c>
      <c r="J572" s="107" t="s">
        <v>36</v>
      </c>
      <c r="K572" s="27" t="s">
        <v>40</v>
      </c>
      <c r="L572" s="1262" t="s">
        <v>3509</v>
      </c>
    </row>
    <row r="573" spans="1:12" s="293" customFormat="1" ht="78.75">
      <c r="A573" s="27"/>
      <c r="B573" s="392"/>
      <c r="C573" s="27">
        <v>42</v>
      </c>
      <c r="D573" s="1192" t="s">
        <v>3510</v>
      </c>
      <c r="E573" s="27" t="s">
        <v>23</v>
      </c>
      <c r="F573" s="27" t="s">
        <v>3492</v>
      </c>
      <c r="G573" s="27">
        <v>1.5</v>
      </c>
      <c r="H573" s="107"/>
      <c r="I573" s="27">
        <v>1.5</v>
      </c>
      <c r="J573" s="107" t="s">
        <v>36</v>
      </c>
      <c r="K573" s="27" t="s">
        <v>40</v>
      </c>
      <c r="L573" s="1262" t="s">
        <v>3511</v>
      </c>
    </row>
    <row r="574" spans="1:12" s="293" customFormat="1" ht="63">
      <c r="A574" s="27"/>
      <c r="B574" s="392"/>
      <c r="C574" s="27">
        <v>43</v>
      </c>
      <c r="D574" s="1192" t="s">
        <v>3512</v>
      </c>
      <c r="E574" s="27" t="s">
        <v>51</v>
      </c>
      <c r="F574" s="27" t="s">
        <v>3492</v>
      </c>
      <c r="G574" s="27">
        <v>1.2</v>
      </c>
      <c r="H574" s="107"/>
      <c r="I574" s="27">
        <v>1.2</v>
      </c>
      <c r="J574" s="107" t="s">
        <v>36</v>
      </c>
      <c r="K574" s="27" t="s">
        <v>92</v>
      </c>
      <c r="L574" s="1262" t="s">
        <v>3513</v>
      </c>
    </row>
    <row r="575" spans="1:12" s="293" customFormat="1" ht="63">
      <c r="A575" s="27"/>
      <c r="B575" s="392"/>
      <c r="C575" s="27">
        <v>44</v>
      </c>
      <c r="D575" s="1192" t="s">
        <v>3514</v>
      </c>
      <c r="E575" s="27" t="s">
        <v>23</v>
      </c>
      <c r="F575" s="27" t="s">
        <v>3492</v>
      </c>
      <c r="G575" s="27">
        <v>0.17</v>
      </c>
      <c r="H575" s="107"/>
      <c r="I575" s="27">
        <v>0.17</v>
      </c>
      <c r="J575" s="107" t="s">
        <v>36</v>
      </c>
      <c r="K575" s="27" t="s">
        <v>92</v>
      </c>
      <c r="L575" s="1262" t="s">
        <v>3515</v>
      </c>
    </row>
    <row r="576" spans="1:12" s="293" customFormat="1" ht="63">
      <c r="A576" s="27"/>
      <c r="B576" s="392"/>
      <c r="C576" s="27">
        <v>45</v>
      </c>
      <c r="D576" s="1192" t="s">
        <v>3516</v>
      </c>
      <c r="E576" s="27" t="s">
        <v>15</v>
      </c>
      <c r="F576" s="27" t="s">
        <v>3492</v>
      </c>
      <c r="G576" s="27">
        <v>0.65</v>
      </c>
      <c r="H576" s="107"/>
      <c r="I576" s="27">
        <v>0.65</v>
      </c>
      <c r="J576" s="107" t="s">
        <v>36</v>
      </c>
      <c r="K576" s="27" t="s">
        <v>39</v>
      </c>
      <c r="L576" s="1262" t="s">
        <v>3517</v>
      </c>
    </row>
    <row r="577" spans="1:12" s="293" customFormat="1" ht="78.75">
      <c r="A577" s="27"/>
      <c r="B577" s="392"/>
      <c r="C577" s="27">
        <v>46</v>
      </c>
      <c r="D577" s="1192" t="s">
        <v>3518</v>
      </c>
      <c r="E577" s="27" t="s">
        <v>23</v>
      </c>
      <c r="F577" s="27" t="s">
        <v>3492</v>
      </c>
      <c r="G577" s="27">
        <v>2.2000000000000002</v>
      </c>
      <c r="H577" s="107"/>
      <c r="I577" s="27">
        <v>2.2000000000000002</v>
      </c>
      <c r="J577" s="107" t="s">
        <v>36</v>
      </c>
      <c r="K577" s="27" t="s">
        <v>40</v>
      </c>
      <c r="L577" s="1262" t="s">
        <v>3519</v>
      </c>
    </row>
    <row r="578" spans="1:12" s="293" customFormat="1" ht="78.75">
      <c r="A578" s="27"/>
      <c r="B578" s="392"/>
      <c r="C578" s="27">
        <v>47</v>
      </c>
      <c r="D578" s="1192" t="s">
        <v>3520</v>
      </c>
      <c r="E578" s="27" t="s">
        <v>23</v>
      </c>
      <c r="F578" s="27" t="s">
        <v>3492</v>
      </c>
      <c r="G578" s="27">
        <v>3.5</v>
      </c>
      <c r="H578" s="107"/>
      <c r="I578" s="27">
        <v>3.5</v>
      </c>
      <c r="J578" s="107" t="s">
        <v>36</v>
      </c>
      <c r="K578" s="27" t="s">
        <v>95</v>
      </c>
      <c r="L578" s="1262" t="s">
        <v>3521</v>
      </c>
    </row>
    <row r="579" spans="1:12" s="293" customFormat="1" ht="94.5">
      <c r="A579" s="27"/>
      <c r="B579" s="392"/>
      <c r="C579" s="27">
        <v>48</v>
      </c>
      <c r="D579" s="1192" t="s">
        <v>3522</v>
      </c>
      <c r="E579" s="27" t="s">
        <v>15</v>
      </c>
      <c r="F579" s="27" t="s">
        <v>3492</v>
      </c>
      <c r="G579" s="27">
        <v>4.2</v>
      </c>
      <c r="H579" s="107"/>
      <c r="I579" s="27">
        <v>4.2</v>
      </c>
      <c r="J579" s="107" t="s">
        <v>36</v>
      </c>
      <c r="K579" s="27" t="s">
        <v>3523</v>
      </c>
      <c r="L579" s="1262" t="s">
        <v>3524</v>
      </c>
    </row>
    <row r="580" spans="1:12" s="293" customFormat="1" ht="78.75">
      <c r="A580" s="27"/>
      <c r="B580" s="392"/>
      <c r="C580" s="27">
        <v>49</v>
      </c>
      <c r="D580" s="1192" t="s">
        <v>3525</v>
      </c>
      <c r="E580" s="27" t="s">
        <v>15</v>
      </c>
      <c r="F580" s="27" t="s">
        <v>3492</v>
      </c>
      <c r="G580" s="27">
        <v>0.7</v>
      </c>
      <c r="H580" s="107"/>
      <c r="I580" s="27">
        <v>0.7</v>
      </c>
      <c r="J580" s="107" t="s">
        <v>36</v>
      </c>
      <c r="K580" s="27" t="s">
        <v>3526</v>
      </c>
      <c r="L580" s="1262" t="s">
        <v>3527</v>
      </c>
    </row>
    <row r="581" spans="1:12" s="293" customFormat="1" ht="63">
      <c r="A581" s="27"/>
      <c r="B581" s="392"/>
      <c r="C581" s="27">
        <v>50</v>
      </c>
      <c r="D581" s="1192" t="s">
        <v>3528</v>
      </c>
      <c r="E581" s="27" t="s">
        <v>15</v>
      </c>
      <c r="F581" s="27" t="s">
        <v>3492</v>
      </c>
      <c r="G581" s="27">
        <v>0.45</v>
      </c>
      <c r="H581" s="107"/>
      <c r="I581" s="27">
        <v>0.45</v>
      </c>
      <c r="J581" s="107" t="s">
        <v>36</v>
      </c>
      <c r="K581" s="27" t="s">
        <v>3529</v>
      </c>
      <c r="L581" s="1262" t="s">
        <v>3530</v>
      </c>
    </row>
    <row r="582" spans="1:12" s="293" customFormat="1" ht="78.75">
      <c r="A582" s="27"/>
      <c r="B582" s="392"/>
      <c r="C582" s="27">
        <v>51</v>
      </c>
      <c r="D582" s="1192" t="s">
        <v>3531</v>
      </c>
      <c r="E582" s="27" t="s">
        <v>15</v>
      </c>
      <c r="F582" s="27" t="s">
        <v>3492</v>
      </c>
      <c r="G582" s="27">
        <v>0.15</v>
      </c>
      <c r="H582" s="107"/>
      <c r="I582" s="27">
        <v>0.15</v>
      </c>
      <c r="J582" s="107" t="s">
        <v>36</v>
      </c>
      <c r="K582" s="27" t="s">
        <v>3532</v>
      </c>
      <c r="L582" s="1262" t="s">
        <v>3533</v>
      </c>
    </row>
    <row r="583" spans="1:12" s="293" customFormat="1" ht="78.75">
      <c r="A583" s="27"/>
      <c r="B583" s="392"/>
      <c r="C583" s="27">
        <v>52</v>
      </c>
      <c r="D583" s="1192" t="s">
        <v>3534</v>
      </c>
      <c r="E583" s="27" t="s">
        <v>23</v>
      </c>
      <c r="F583" s="27" t="s">
        <v>3492</v>
      </c>
      <c r="G583" s="27">
        <v>0.6</v>
      </c>
      <c r="H583" s="107"/>
      <c r="I583" s="27">
        <v>0.6</v>
      </c>
      <c r="J583" s="107" t="s">
        <v>36</v>
      </c>
      <c r="K583" s="27" t="s">
        <v>92</v>
      </c>
      <c r="L583" s="1262" t="s">
        <v>3535</v>
      </c>
    </row>
    <row r="584" spans="1:12" s="293" customFormat="1" ht="63">
      <c r="A584" s="27"/>
      <c r="B584" s="392"/>
      <c r="C584" s="27">
        <v>53</v>
      </c>
      <c r="D584" s="1192" t="s">
        <v>3536</v>
      </c>
      <c r="E584" s="27" t="s">
        <v>20</v>
      </c>
      <c r="F584" s="27" t="s">
        <v>3492</v>
      </c>
      <c r="G584" s="27">
        <v>0.05</v>
      </c>
      <c r="H584" s="107"/>
      <c r="I584" s="27">
        <v>0.05</v>
      </c>
      <c r="J584" s="107" t="s">
        <v>36</v>
      </c>
      <c r="K584" s="27" t="s">
        <v>3532</v>
      </c>
      <c r="L584" s="1262" t="s">
        <v>3537</v>
      </c>
    </row>
    <row r="585" spans="1:12" s="293" customFormat="1" ht="78.75">
      <c r="A585" s="27"/>
      <c r="B585" s="392"/>
      <c r="C585" s="27">
        <v>54</v>
      </c>
      <c r="D585" s="1192" t="s">
        <v>3538</v>
      </c>
      <c r="E585" s="27" t="s">
        <v>23</v>
      </c>
      <c r="F585" s="27" t="s">
        <v>3492</v>
      </c>
      <c r="G585" s="27">
        <v>0.4</v>
      </c>
      <c r="H585" s="107"/>
      <c r="I585" s="27">
        <v>0.4</v>
      </c>
      <c r="J585" s="107" t="s">
        <v>36</v>
      </c>
      <c r="K585" s="27" t="s">
        <v>41</v>
      </c>
      <c r="L585" s="1262" t="s">
        <v>3539</v>
      </c>
    </row>
    <row r="586" spans="1:12" s="293" customFormat="1" ht="94.5">
      <c r="A586" s="27"/>
      <c r="B586" s="392"/>
      <c r="C586" s="27">
        <v>55</v>
      </c>
      <c r="D586" s="1192" t="s">
        <v>3540</v>
      </c>
      <c r="E586" s="27" t="s">
        <v>23</v>
      </c>
      <c r="F586" s="27" t="s">
        <v>3492</v>
      </c>
      <c r="G586" s="27">
        <v>0.7</v>
      </c>
      <c r="H586" s="107"/>
      <c r="I586" s="27">
        <v>0.7</v>
      </c>
      <c r="J586" s="107" t="s">
        <v>36</v>
      </c>
      <c r="K586" s="27" t="s">
        <v>95</v>
      </c>
      <c r="L586" s="1270" t="s">
        <v>3541</v>
      </c>
    </row>
    <row r="587" spans="1:12" s="293" customFormat="1" ht="63">
      <c r="A587" s="27"/>
      <c r="B587" s="392"/>
      <c r="C587" s="27">
        <v>56</v>
      </c>
      <c r="D587" s="1192" t="s">
        <v>3542</v>
      </c>
      <c r="E587" s="27" t="s">
        <v>23</v>
      </c>
      <c r="F587" s="27" t="s">
        <v>3492</v>
      </c>
      <c r="G587" s="27">
        <v>0.25</v>
      </c>
      <c r="H587" s="107"/>
      <c r="I587" s="27">
        <v>0.25</v>
      </c>
      <c r="J587" s="107" t="s">
        <v>36</v>
      </c>
      <c r="K587" s="27" t="s">
        <v>92</v>
      </c>
      <c r="L587" s="1262" t="s">
        <v>3543</v>
      </c>
    </row>
    <row r="588" spans="1:12" s="293" customFormat="1" ht="63">
      <c r="A588" s="27"/>
      <c r="B588" s="392"/>
      <c r="C588" s="27">
        <v>57</v>
      </c>
      <c r="D588" s="1192" t="s">
        <v>3544</v>
      </c>
      <c r="E588" s="27" t="s">
        <v>23</v>
      </c>
      <c r="F588" s="27" t="s">
        <v>3545</v>
      </c>
      <c r="G588" s="27">
        <v>3.5</v>
      </c>
      <c r="H588" s="107"/>
      <c r="I588" s="27">
        <v>3.5</v>
      </c>
      <c r="J588" s="107" t="s">
        <v>36</v>
      </c>
      <c r="K588" s="27" t="s">
        <v>3546</v>
      </c>
      <c r="L588" s="1270" t="s">
        <v>3547</v>
      </c>
    </row>
    <row r="589" spans="1:12" s="294" customFormat="1" ht="15.75">
      <c r="A589" s="179"/>
      <c r="B589" s="447"/>
      <c r="C589" s="448" t="s">
        <v>431</v>
      </c>
      <c r="D589" s="1433" t="s">
        <v>750</v>
      </c>
      <c r="E589" s="1434"/>
      <c r="F589" s="1435"/>
      <c r="G589" s="450"/>
      <c r="H589" s="448"/>
      <c r="I589" s="448"/>
      <c r="J589" s="448"/>
      <c r="K589" s="448"/>
      <c r="L589" s="564"/>
    </row>
    <row r="590" spans="1:12" s="63" customFormat="1" ht="47.25">
      <c r="A590" s="179"/>
      <c r="B590" s="447"/>
      <c r="C590" s="849">
        <v>58</v>
      </c>
      <c r="D590" s="850" t="s">
        <v>331</v>
      </c>
      <c r="E590" s="851" t="s">
        <v>15</v>
      </c>
      <c r="F590" s="851" t="s">
        <v>215</v>
      </c>
      <c r="G590" s="851">
        <v>0.5</v>
      </c>
      <c r="H590" s="851"/>
      <c r="I590" s="851">
        <v>0.5</v>
      </c>
      <c r="J590" s="851" t="s">
        <v>36</v>
      </c>
      <c r="K590" s="851" t="s">
        <v>94</v>
      </c>
      <c r="L590" s="852" t="s">
        <v>869</v>
      </c>
    </row>
    <row r="591" spans="1:12" s="63" customFormat="1" ht="63">
      <c r="A591" s="179"/>
      <c r="B591" s="447"/>
      <c r="C591" s="849">
        <v>59</v>
      </c>
      <c r="D591" s="850" t="s">
        <v>217</v>
      </c>
      <c r="E591" s="851" t="s">
        <v>51</v>
      </c>
      <c r="F591" s="851" t="s">
        <v>215</v>
      </c>
      <c r="G591" s="851">
        <v>0.7</v>
      </c>
      <c r="H591" s="851"/>
      <c r="I591" s="851">
        <v>0.7</v>
      </c>
      <c r="J591" s="851" t="s">
        <v>36</v>
      </c>
      <c r="K591" s="851" t="s">
        <v>89</v>
      </c>
      <c r="L591" s="852" t="s">
        <v>870</v>
      </c>
    </row>
    <row r="592" spans="1:12" s="63" customFormat="1" ht="63">
      <c r="A592" s="179"/>
      <c r="B592" s="447"/>
      <c r="C592" s="849">
        <v>60</v>
      </c>
      <c r="D592" s="850" t="s">
        <v>422</v>
      </c>
      <c r="E592" s="851" t="s">
        <v>51</v>
      </c>
      <c r="F592" s="851" t="s">
        <v>215</v>
      </c>
      <c r="G592" s="851">
        <v>0.1</v>
      </c>
      <c r="H592" s="851"/>
      <c r="I592" s="851">
        <v>0.1</v>
      </c>
      <c r="J592" s="851" t="s">
        <v>36</v>
      </c>
      <c r="K592" s="851" t="s">
        <v>37</v>
      </c>
      <c r="L592" s="852" t="s">
        <v>871</v>
      </c>
    </row>
    <row r="593" spans="1:12" s="63" customFormat="1" ht="78.75">
      <c r="A593" s="179"/>
      <c r="B593" s="447"/>
      <c r="C593" s="849">
        <v>61</v>
      </c>
      <c r="D593" s="850" t="s">
        <v>872</v>
      </c>
      <c r="E593" s="851" t="s">
        <v>23</v>
      </c>
      <c r="F593" s="851" t="s">
        <v>215</v>
      </c>
      <c r="G593" s="851">
        <v>0.25</v>
      </c>
      <c r="H593" s="851"/>
      <c r="I593" s="851">
        <v>0.25</v>
      </c>
      <c r="J593" s="851" t="s">
        <v>36</v>
      </c>
      <c r="K593" s="851" t="s">
        <v>40</v>
      </c>
      <c r="L593" s="852" t="s">
        <v>873</v>
      </c>
    </row>
    <row r="594" spans="1:12" s="63" customFormat="1" ht="47.25">
      <c r="A594" s="179"/>
      <c r="B594" s="447"/>
      <c r="C594" s="849">
        <v>62</v>
      </c>
      <c r="D594" s="853" t="s">
        <v>216</v>
      </c>
      <c r="E594" s="854" t="s">
        <v>23</v>
      </c>
      <c r="F594" s="853" t="s">
        <v>215</v>
      </c>
      <c r="G594" s="855">
        <v>1.4</v>
      </c>
      <c r="H594" s="855"/>
      <c r="I594" s="855">
        <v>1.4</v>
      </c>
      <c r="J594" s="854" t="s">
        <v>36</v>
      </c>
      <c r="K594" s="854" t="s">
        <v>41</v>
      </c>
      <c r="L594" s="853" t="s">
        <v>874</v>
      </c>
    </row>
    <row r="595" spans="1:12" s="294" customFormat="1" ht="15.75">
      <c r="A595" s="179"/>
      <c r="B595" s="447"/>
      <c r="C595" s="448" t="s">
        <v>432</v>
      </c>
      <c r="D595" s="1433" t="s">
        <v>745</v>
      </c>
      <c r="E595" s="1434"/>
      <c r="F595" s="1435"/>
      <c r="G595" s="450"/>
      <c r="H595" s="448"/>
      <c r="I595" s="448"/>
      <c r="J595" s="448"/>
      <c r="K595" s="448"/>
      <c r="L595" s="564"/>
    </row>
    <row r="596" spans="1:12" s="293" customFormat="1" ht="78.75">
      <c r="A596" s="27"/>
      <c r="B596" s="392"/>
      <c r="C596" s="1271">
        <v>64</v>
      </c>
      <c r="D596" s="1272" t="s">
        <v>3548</v>
      </c>
      <c r="E596" s="1271" t="s">
        <v>23</v>
      </c>
      <c r="F596" s="1271" t="s">
        <v>215</v>
      </c>
      <c r="G596" s="855">
        <v>2</v>
      </c>
      <c r="H596" s="855"/>
      <c r="I596" s="855">
        <v>2</v>
      </c>
      <c r="J596" s="1271" t="s">
        <v>36</v>
      </c>
      <c r="K596" s="1271" t="s">
        <v>3549</v>
      </c>
      <c r="L596" s="1273" t="s">
        <v>3550</v>
      </c>
    </row>
    <row r="597" spans="1:12" s="288" customFormat="1" ht="15.75" hidden="1">
      <c r="A597" s="179"/>
      <c r="B597" s="447"/>
      <c r="C597" s="448" t="s">
        <v>234</v>
      </c>
      <c r="D597" s="1444" t="s">
        <v>1048</v>
      </c>
      <c r="E597" s="1447"/>
      <c r="F597" s="1448"/>
      <c r="G597" s="450"/>
      <c r="H597" s="179"/>
      <c r="I597" s="179"/>
      <c r="J597" s="179"/>
      <c r="K597" s="179"/>
      <c r="L597" s="280"/>
    </row>
    <row r="598" spans="1:12" s="283" customFormat="1" ht="15.75" hidden="1">
      <c r="A598" s="393"/>
      <c r="B598" s="393"/>
      <c r="C598" s="27"/>
      <c r="D598" s="107"/>
      <c r="E598" s="27"/>
      <c r="F598" s="27"/>
      <c r="G598" s="444"/>
      <c r="H598" s="27"/>
      <c r="I598" s="27"/>
      <c r="J598" s="27"/>
      <c r="K598" s="27"/>
      <c r="L598" s="565"/>
    </row>
    <row r="599" spans="1:12" s="288" customFormat="1" ht="15.75" hidden="1">
      <c r="A599" s="454"/>
      <c r="B599" s="454"/>
      <c r="C599" s="27"/>
      <c r="D599" s="557"/>
      <c r="E599" s="479"/>
      <c r="F599" s="479"/>
      <c r="G599" s="444"/>
      <c r="H599" s="522"/>
      <c r="I599" s="479"/>
      <c r="J599" s="479"/>
      <c r="K599" s="479"/>
      <c r="L599" s="566"/>
    </row>
    <row r="600" spans="1:12" s="288" customFormat="1" ht="15.75">
      <c r="A600" s="179"/>
      <c r="B600" s="447"/>
      <c r="C600" s="1444" t="s">
        <v>185</v>
      </c>
      <c r="D600" s="1448"/>
      <c r="E600" s="280"/>
      <c r="F600" s="280"/>
      <c r="G600" s="450"/>
      <c r="H600" s="179"/>
      <c r="I600" s="179"/>
      <c r="J600" s="179"/>
      <c r="K600" s="179"/>
      <c r="L600" s="280"/>
    </row>
    <row r="601" spans="1:12" s="288" customFormat="1" ht="15.75">
      <c r="A601" s="179"/>
      <c r="B601" s="447"/>
      <c r="C601" s="448" t="s">
        <v>233</v>
      </c>
      <c r="D601" s="1444" t="s">
        <v>749</v>
      </c>
      <c r="E601" s="1445"/>
      <c r="F601" s="1446"/>
      <c r="G601" s="450"/>
      <c r="H601" s="179"/>
      <c r="I601" s="179"/>
      <c r="J601" s="179"/>
      <c r="K601" s="179"/>
      <c r="L601" s="280"/>
    </row>
    <row r="602" spans="1:12" s="294" customFormat="1" ht="15.75">
      <c r="A602" s="179"/>
      <c r="B602" s="447"/>
      <c r="C602" s="448" t="s">
        <v>450</v>
      </c>
      <c r="D602" s="1433" t="s">
        <v>747</v>
      </c>
      <c r="E602" s="1434"/>
      <c r="F602" s="1435"/>
      <c r="G602" s="450"/>
      <c r="H602" s="448"/>
      <c r="I602" s="448"/>
      <c r="J602" s="179"/>
      <c r="K602" s="179"/>
      <c r="L602" s="563"/>
    </row>
    <row r="603" spans="1:12" s="293" customFormat="1" ht="63">
      <c r="A603" s="179"/>
      <c r="B603" s="447"/>
      <c r="C603" s="1118">
        <v>1</v>
      </c>
      <c r="D603" s="1119" t="s">
        <v>224</v>
      </c>
      <c r="E603" s="1118" t="s">
        <v>24</v>
      </c>
      <c r="F603" s="1118" t="s">
        <v>900</v>
      </c>
      <c r="G603" s="1120">
        <v>0.25</v>
      </c>
      <c r="H603" s="1121"/>
      <c r="I603" s="1120">
        <v>0.03</v>
      </c>
      <c r="J603" s="1118" t="s">
        <v>111</v>
      </c>
      <c r="K603" s="1118" t="s">
        <v>118</v>
      </c>
      <c r="L603" s="1119" t="s">
        <v>236</v>
      </c>
    </row>
    <row r="604" spans="1:12" s="293" customFormat="1" ht="157.5">
      <c r="A604" s="179"/>
      <c r="B604" s="447"/>
      <c r="C604" s="1118">
        <v>2</v>
      </c>
      <c r="D604" s="1119" t="s">
        <v>238</v>
      </c>
      <c r="E604" s="1118" t="s">
        <v>23</v>
      </c>
      <c r="F604" s="1118" t="s">
        <v>900</v>
      </c>
      <c r="G604" s="1120">
        <v>18.260000000000002</v>
      </c>
      <c r="H604" s="1121"/>
      <c r="I604" s="1120">
        <v>0.25</v>
      </c>
      <c r="J604" s="1118" t="s">
        <v>111</v>
      </c>
      <c r="K604" s="1118" t="s">
        <v>225</v>
      </c>
      <c r="L604" s="1119" t="s">
        <v>2232</v>
      </c>
    </row>
    <row r="605" spans="1:12" s="63" customFormat="1" ht="78.75">
      <c r="A605" s="179"/>
      <c r="B605" s="447"/>
      <c r="C605" s="1118">
        <v>3</v>
      </c>
      <c r="D605" s="1119" t="s">
        <v>226</v>
      </c>
      <c r="E605" s="1118" t="s">
        <v>22</v>
      </c>
      <c r="F605" s="1118" t="s">
        <v>239</v>
      </c>
      <c r="G605" s="1120">
        <v>0.92</v>
      </c>
      <c r="H605" s="1121"/>
      <c r="I605" s="1120">
        <v>0.1</v>
      </c>
      <c r="J605" s="1118" t="s">
        <v>111</v>
      </c>
      <c r="K605" s="1118" t="s">
        <v>115</v>
      </c>
      <c r="L605" s="1119" t="s">
        <v>240</v>
      </c>
    </row>
    <row r="606" spans="1:12" s="293" customFormat="1" ht="78.75">
      <c r="A606" s="179"/>
      <c r="B606" s="447"/>
      <c r="C606" s="1118">
        <v>4</v>
      </c>
      <c r="D606" s="1119" t="s">
        <v>901</v>
      </c>
      <c r="E606" s="1118" t="s">
        <v>22</v>
      </c>
      <c r="F606" s="1118" t="s">
        <v>239</v>
      </c>
      <c r="G606" s="1120">
        <v>0.34</v>
      </c>
      <c r="H606" s="1121"/>
      <c r="I606" s="1120">
        <v>0.1</v>
      </c>
      <c r="J606" s="1118" t="s">
        <v>111</v>
      </c>
      <c r="K606" s="1118" t="s">
        <v>902</v>
      </c>
      <c r="L606" s="1119" t="s">
        <v>903</v>
      </c>
    </row>
    <row r="607" spans="1:12" s="293" customFormat="1" ht="63">
      <c r="A607" s="179"/>
      <c r="B607" s="447"/>
      <c r="C607" s="1118">
        <v>5</v>
      </c>
      <c r="D607" s="1119" t="s">
        <v>904</v>
      </c>
      <c r="E607" s="1118" t="s">
        <v>22</v>
      </c>
      <c r="F607" s="1118" t="s">
        <v>239</v>
      </c>
      <c r="G607" s="1120">
        <v>0.49</v>
      </c>
      <c r="H607" s="1121"/>
      <c r="I607" s="1120">
        <v>0.04</v>
      </c>
      <c r="J607" s="1118" t="s">
        <v>111</v>
      </c>
      <c r="K607" s="1118" t="s">
        <v>902</v>
      </c>
      <c r="L607" s="1119" t="s">
        <v>905</v>
      </c>
    </row>
    <row r="608" spans="1:12" s="293" customFormat="1" ht="94.5">
      <c r="A608" s="179"/>
      <c r="B608" s="447"/>
      <c r="C608" s="1118">
        <v>6</v>
      </c>
      <c r="D608" s="1119" t="s">
        <v>906</v>
      </c>
      <c r="E608" s="1118" t="s">
        <v>22</v>
      </c>
      <c r="F608" s="1118" t="s">
        <v>239</v>
      </c>
      <c r="G608" s="1120">
        <v>0.46</v>
      </c>
      <c r="H608" s="1121"/>
      <c r="I608" s="1120">
        <v>0.46</v>
      </c>
      <c r="J608" s="1118" t="s">
        <v>111</v>
      </c>
      <c r="K608" s="1118" t="s">
        <v>115</v>
      </c>
      <c r="L608" s="1119" t="s">
        <v>907</v>
      </c>
    </row>
    <row r="609" spans="1:12" s="293" customFormat="1" ht="94.5">
      <c r="A609" s="179"/>
      <c r="B609" s="447"/>
      <c r="C609" s="1118">
        <v>7</v>
      </c>
      <c r="D609" s="1119" t="s">
        <v>908</v>
      </c>
      <c r="E609" s="1118" t="s">
        <v>22</v>
      </c>
      <c r="F609" s="1118" t="s">
        <v>239</v>
      </c>
      <c r="G609" s="1120">
        <v>0.25</v>
      </c>
      <c r="H609" s="1121"/>
      <c r="I609" s="1120">
        <v>0.25</v>
      </c>
      <c r="J609" s="1118" t="s">
        <v>111</v>
      </c>
      <c r="K609" s="1118" t="s">
        <v>685</v>
      </c>
      <c r="L609" s="1119" t="s">
        <v>909</v>
      </c>
    </row>
    <row r="610" spans="1:12" s="293" customFormat="1" ht="78.75">
      <c r="A610" s="179"/>
      <c r="B610" s="447"/>
      <c r="C610" s="1118">
        <v>8</v>
      </c>
      <c r="D610" s="1119" t="s">
        <v>910</v>
      </c>
      <c r="E610" s="1118" t="s">
        <v>22</v>
      </c>
      <c r="F610" s="1118" t="s">
        <v>239</v>
      </c>
      <c r="G610" s="1120">
        <v>0.2</v>
      </c>
      <c r="H610" s="1121"/>
      <c r="I610" s="1120">
        <v>0.2</v>
      </c>
      <c r="J610" s="1118" t="s">
        <v>111</v>
      </c>
      <c r="K610" s="1118" t="s">
        <v>114</v>
      </c>
      <c r="L610" s="1119" t="s">
        <v>911</v>
      </c>
    </row>
    <row r="611" spans="1:12" s="293" customFormat="1" ht="63">
      <c r="A611" s="179"/>
      <c r="B611" s="447"/>
      <c r="C611" s="1118">
        <v>9</v>
      </c>
      <c r="D611" s="1119" t="s">
        <v>912</v>
      </c>
      <c r="E611" s="1118" t="s">
        <v>32</v>
      </c>
      <c r="F611" s="1118" t="s">
        <v>239</v>
      </c>
      <c r="G611" s="1120">
        <v>0.45</v>
      </c>
      <c r="H611" s="1121"/>
      <c r="I611" s="1120">
        <v>0.15</v>
      </c>
      <c r="J611" s="1118" t="s">
        <v>111</v>
      </c>
      <c r="K611" s="1118" t="s">
        <v>117</v>
      </c>
      <c r="L611" s="1119" t="s">
        <v>913</v>
      </c>
    </row>
    <row r="612" spans="1:12" s="293" customFormat="1" ht="63">
      <c r="A612" s="179"/>
      <c r="B612" s="447"/>
      <c r="C612" s="1118">
        <v>10</v>
      </c>
      <c r="D612" s="1119" t="s">
        <v>119</v>
      </c>
      <c r="E612" s="1118" t="s">
        <v>24</v>
      </c>
      <c r="F612" s="1118" t="s">
        <v>900</v>
      </c>
      <c r="G612" s="1120">
        <v>0.6</v>
      </c>
      <c r="H612" s="1121"/>
      <c r="I612" s="1120">
        <v>0.03</v>
      </c>
      <c r="J612" s="1118" t="s">
        <v>111</v>
      </c>
      <c r="K612" s="1118" t="s">
        <v>115</v>
      </c>
      <c r="L612" s="1119" t="s">
        <v>243</v>
      </c>
    </row>
    <row r="613" spans="1:12" s="293" customFormat="1" ht="63">
      <c r="A613" s="179"/>
      <c r="B613" s="447"/>
      <c r="C613" s="1118">
        <v>11</v>
      </c>
      <c r="D613" s="1119" t="s">
        <v>244</v>
      </c>
      <c r="E613" s="1118" t="s">
        <v>23</v>
      </c>
      <c r="F613" s="1118" t="s">
        <v>900</v>
      </c>
      <c r="G613" s="1120">
        <v>5.03</v>
      </c>
      <c r="H613" s="1121"/>
      <c r="I613" s="1120">
        <v>0.38611000000000001</v>
      </c>
      <c r="J613" s="1118" t="s">
        <v>111</v>
      </c>
      <c r="K613" s="1118" t="s">
        <v>120</v>
      </c>
      <c r="L613" s="1119" t="s">
        <v>914</v>
      </c>
    </row>
    <row r="614" spans="1:12" s="293" customFormat="1" ht="110.25">
      <c r="A614" s="179"/>
      <c r="B614" s="447"/>
      <c r="C614" s="1118">
        <v>12</v>
      </c>
      <c r="D614" s="1119" t="s">
        <v>245</v>
      </c>
      <c r="E614" s="1118" t="s">
        <v>23</v>
      </c>
      <c r="F614" s="1118" t="s">
        <v>246</v>
      </c>
      <c r="G614" s="1120">
        <v>1</v>
      </c>
      <c r="H614" s="1121"/>
      <c r="I614" s="1120">
        <v>0.5</v>
      </c>
      <c r="J614" s="1118" t="s">
        <v>241</v>
      </c>
      <c r="K614" s="1118" t="s">
        <v>247</v>
      </c>
      <c r="L614" s="1119" t="s">
        <v>248</v>
      </c>
    </row>
    <row r="615" spans="1:12" s="293" customFormat="1" ht="110.25">
      <c r="A615" s="179"/>
      <c r="B615" s="447"/>
      <c r="C615" s="1118">
        <v>13</v>
      </c>
      <c r="D615" s="1119" t="s">
        <v>121</v>
      </c>
      <c r="E615" s="1118" t="s">
        <v>12</v>
      </c>
      <c r="F615" s="1118" t="s">
        <v>237</v>
      </c>
      <c r="G615" s="1120">
        <v>10</v>
      </c>
      <c r="H615" s="1121"/>
      <c r="I615" s="1120">
        <v>8.32</v>
      </c>
      <c r="J615" s="1118" t="s">
        <v>111</v>
      </c>
      <c r="K615" s="1118" t="s">
        <v>252</v>
      </c>
      <c r="L615" s="1119" t="s">
        <v>438</v>
      </c>
    </row>
    <row r="616" spans="1:12" s="293" customFormat="1" ht="78.75">
      <c r="A616" s="179"/>
      <c r="B616" s="447"/>
      <c r="C616" s="1118">
        <v>14</v>
      </c>
      <c r="D616" s="1119" t="s">
        <v>122</v>
      </c>
      <c r="E616" s="1118" t="s">
        <v>32</v>
      </c>
      <c r="F616" s="1118" t="s">
        <v>900</v>
      </c>
      <c r="G616" s="1120">
        <v>10.01</v>
      </c>
      <c r="H616" s="1121"/>
      <c r="I616" s="1120">
        <v>10.01</v>
      </c>
      <c r="J616" s="1118" t="s">
        <v>111</v>
      </c>
      <c r="K616" s="1118" t="s">
        <v>113</v>
      </c>
      <c r="L616" s="1119" t="s">
        <v>915</v>
      </c>
    </row>
    <row r="617" spans="1:12" s="293" customFormat="1" ht="78.75">
      <c r="A617" s="179"/>
      <c r="B617" s="447"/>
      <c r="C617" s="1118">
        <v>15</v>
      </c>
      <c r="D617" s="1119" t="s">
        <v>123</v>
      </c>
      <c r="E617" s="1118" t="s">
        <v>22</v>
      </c>
      <c r="F617" s="1118" t="s">
        <v>239</v>
      </c>
      <c r="G617" s="1120">
        <v>7.56</v>
      </c>
      <c r="H617" s="1121"/>
      <c r="I617" s="1120">
        <v>2.7</v>
      </c>
      <c r="J617" s="1118" t="s">
        <v>111</v>
      </c>
      <c r="K617" s="1118" t="s">
        <v>124</v>
      </c>
      <c r="L617" s="1119" t="s">
        <v>916</v>
      </c>
    </row>
    <row r="618" spans="1:12" s="293" customFormat="1" ht="94.5">
      <c r="A618" s="179"/>
      <c r="B618" s="447"/>
      <c r="C618" s="1118">
        <v>16</v>
      </c>
      <c r="D618" s="1119" t="s">
        <v>125</v>
      </c>
      <c r="E618" s="1118" t="s">
        <v>32</v>
      </c>
      <c r="F618" s="1118" t="s">
        <v>900</v>
      </c>
      <c r="G618" s="1120">
        <v>7.2</v>
      </c>
      <c r="H618" s="1121"/>
      <c r="I618" s="1120">
        <v>7.2</v>
      </c>
      <c r="J618" s="1118" t="s">
        <v>111</v>
      </c>
      <c r="K618" s="1118" t="s">
        <v>113</v>
      </c>
      <c r="L618" s="1119" t="s">
        <v>917</v>
      </c>
    </row>
    <row r="619" spans="1:12" s="293" customFormat="1" ht="63">
      <c r="A619" s="179"/>
      <c r="B619" s="447"/>
      <c r="C619" s="1118">
        <v>17</v>
      </c>
      <c r="D619" s="1119" t="s">
        <v>918</v>
      </c>
      <c r="E619" s="1118" t="s">
        <v>32</v>
      </c>
      <c r="F619" s="1118" t="s">
        <v>239</v>
      </c>
      <c r="G619" s="1120">
        <v>0.28999999999999998</v>
      </c>
      <c r="H619" s="1121"/>
      <c r="I619" s="1120">
        <v>0.13954</v>
      </c>
      <c r="J619" s="1118" t="s">
        <v>111</v>
      </c>
      <c r="K619" s="1118" t="s">
        <v>113</v>
      </c>
      <c r="L619" s="1119" t="s">
        <v>919</v>
      </c>
    </row>
    <row r="620" spans="1:12" s="293" customFormat="1" ht="63">
      <c r="A620" s="179"/>
      <c r="B620" s="447"/>
      <c r="C620" s="1118">
        <v>18</v>
      </c>
      <c r="D620" s="1119" t="s">
        <v>920</v>
      </c>
      <c r="E620" s="1118" t="s">
        <v>32</v>
      </c>
      <c r="F620" s="1118" t="s">
        <v>239</v>
      </c>
      <c r="G620" s="1120">
        <v>0.36</v>
      </c>
      <c r="H620" s="1121"/>
      <c r="I620" s="1120">
        <v>0.21150999999999998</v>
      </c>
      <c r="J620" s="1118" t="s">
        <v>111</v>
      </c>
      <c r="K620" s="1118" t="s">
        <v>113</v>
      </c>
      <c r="L620" s="1119" t="s">
        <v>921</v>
      </c>
    </row>
    <row r="621" spans="1:12" s="293" customFormat="1" ht="63">
      <c r="A621" s="179"/>
      <c r="B621" s="447"/>
      <c r="C621" s="1118">
        <v>19</v>
      </c>
      <c r="D621" s="1119" t="s">
        <v>922</v>
      </c>
      <c r="E621" s="1118" t="s">
        <v>22</v>
      </c>
      <c r="F621" s="1118" t="s">
        <v>239</v>
      </c>
      <c r="G621" s="1120">
        <v>0.41</v>
      </c>
      <c r="H621" s="1121"/>
      <c r="I621" s="1120">
        <v>0.41</v>
      </c>
      <c r="J621" s="1118" t="s">
        <v>111</v>
      </c>
      <c r="K621" s="1118" t="s">
        <v>114</v>
      </c>
      <c r="L621" s="1119" t="s">
        <v>923</v>
      </c>
    </row>
    <row r="622" spans="1:12" s="293" customFormat="1" ht="78.75">
      <c r="A622" s="179"/>
      <c r="B622" s="447"/>
      <c r="C622" s="1118">
        <v>20</v>
      </c>
      <c r="D622" s="1119" t="s">
        <v>129</v>
      </c>
      <c r="E622" s="1118" t="s">
        <v>22</v>
      </c>
      <c r="F622" s="1118" t="s">
        <v>239</v>
      </c>
      <c r="G622" s="1120">
        <v>1.1299999999999999</v>
      </c>
      <c r="H622" s="1121"/>
      <c r="I622" s="1120">
        <v>1.1299999999999999</v>
      </c>
      <c r="J622" s="1118" t="s">
        <v>111</v>
      </c>
      <c r="K622" s="1118" t="s">
        <v>114</v>
      </c>
      <c r="L622" s="1119" t="s">
        <v>130</v>
      </c>
    </row>
    <row r="623" spans="1:12" s="293" customFormat="1" ht="78.75">
      <c r="A623" s="179"/>
      <c r="B623" s="447"/>
      <c r="C623" s="1118">
        <v>21</v>
      </c>
      <c r="D623" s="1119" t="s">
        <v>253</v>
      </c>
      <c r="E623" s="1118" t="s">
        <v>22</v>
      </c>
      <c r="F623" s="1118" t="s">
        <v>239</v>
      </c>
      <c r="G623" s="1120">
        <v>3.2</v>
      </c>
      <c r="H623" s="1121"/>
      <c r="I623" s="1120">
        <v>1</v>
      </c>
      <c r="J623" s="1118" t="s">
        <v>111</v>
      </c>
      <c r="K623" s="1118" t="s">
        <v>128</v>
      </c>
      <c r="L623" s="1119" t="s">
        <v>924</v>
      </c>
    </row>
    <row r="624" spans="1:12" s="293" customFormat="1" ht="94.5">
      <c r="A624" s="179"/>
      <c r="B624" s="447"/>
      <c r="C624" s="1118">
        <v>22</v>
      </c>
      <c r="D624" s="1119" t="s">
        <v>126</v>
      </c>
      <c r="E624" s="1118" t="s">
        <v>23</v>
      </c>
      <c r="F624" s="1118" t="s">
        <v>900</v>
      </c>
      <c r="G624" s="1120">
        <v>9.0399999999999991</v>
      </c>
      <c r="H624" s="1121"/>
      <c r="I624" s="1120">
        <v>4.5420000000000002E-2</v>
      </c>
      <c r="J624" s="1118" t="s">
        <v>111</v>
      </c>
      <c r="K624" s="1118" t="s">
        <v>127</v>
      </c>
      <c r="L624" s="1119" t="s">
        <v>256</v>
      </c>
    </row>
    <row r="625" spans="1:12" s="293" customFormat="1" ht="78.75">
      <c r="A625" s="179"/>
      <c r="B625" s="447"/>
      <c r="C625" s="1118">
        <v>23</v>
      </c>
      <c r="D625" s="1119" t="s">
        <v>435</v>
      </c>
      <c r="E625" s="1118" t="s">
        <v>42</v>
      </c>
      <c r="F625" s="1118" t="s">
        <v>112</v>
      </c>
      <c r="G625" s="1120">
        <v>0.11</v>
      </c>
      <c r="H625" s="1121"/>
      <c r="I625" s="1120">
        <v>0.11</v>
      </c>
      <c r="J625" s="1118" t="s">
        <v>111</v>
      </c>
      <c r="K625" s="1118" t="s">
        <v>117</v>
      </c>
      <c r="L625" s="1119" t="s">
        <v>925</v>
      </c>
    </row>
    <row r="626" spans="1:12" s="293" customFormat="1" ht="78.75">
      <c r="A626" s="179"/>
      <c r="B626" s="447"/>
      <c r="C626" s="1118">
        <v>24</v>
      </c>
      <c r="D626" s="1119" t="s">
        <v>260</v>
      </c>
      <c r="E626" s="1118" t="s">
        <v>20</v>
      </c>
      <c r="F626" s="1118" t="s">
        <v>259</v>
      </c>
      <c r="G626" s="1120">
        <v>0.5</v>
      </c>
      <c r="H626" s="1121"/>
      <c r="I626" s="1120">
        <v>0.5</v>
      </c>
      <c r="J626" s="1118" t="s">
        <v>111</v>
      </c>
      <c r="K626" s="1118" t="s">
        <v>113</v>
      </c>
      <c r="L626" s="1119" t="s">
        <v>261</v>
      </c>
    </row>
    <row r="627" spans="1:12" s="293" customFormat="1" ht="110.25">
      <c r="A627" s="179"/>
      <c r="B627" s="447"/>
      <c r="C627" s="1118">
        <v>25</v>
      </c>
      <c r="D627" s="1119" t="s">
        <v>258</v>
      </c>
      <c r="E627" s="1118" t="s">
        <v>32</v>
      </c>
      <c r="F627" s="1118" t="s">
        <v>900</v>
      </c>
      <c r="G627" s="1120">
        <v>2.27</v>
      </c>
      <c r="H627" s="1121"/>
      <c r="I627" s="1120">
        <v>0.5</v>
      </c>
      <c r="J627" s="1118" t="s">
        <v>111</v>
      </c>
      <c r="K627" s="1118" t="s">
        <v>113</v>
      </c>
      <c r="L627" s="1119" t="s">
        <v>680</v>
      </c>
    </row>
    <row r="628" spans="1:12" s="293" customFormat="1" ht="173.25">
      <c r="A628" s="179"/>
      <c r="B628" s="447"/>
      <c r="C628" s="1118">
        <v>26</v>
      </c>
      <c r="D628" s="1119" t="s">
        <v>926</v>
      </c>
      <c r="E628" s="1118" t="s">
        <v>65</v>
      </c>
      <c r="F628" s="1118" t="s">
        <v>249</v>
      </c>
      <c r="G628" s="1120">
        <v>0.03</v>
      </c>
      <c r="H628" s="1121"/>
      <c r="I628" s="1120">
        <v>0.03</v>
      </c>
      <c r="J628" s="1118" t="s">
        <v>111</v>
      </c>
      <c r="K628" s="1118" t="s">
        <v>222</v>
      </c>
      <c r="L628" s="1119" t="s">
        <v>927</v>
      </c>
    </row>
    <row r="629" spans="1:12" s="293" customFormat="1" ht="63">
      <c r="A629" s="179"/>
      <c r="B629" s="447"/>
      <c r="C629" s="1118">
        <v>27</v>
      </c>
      <c r="D629" s="1119" t="s">
        <v>242</v>
      </c>
      <c r="E629" s="1118" t="s">
        <v>22</v>
      </c>
      <c r="F629" s="1118" t="s">
        <v>235</v>
      </c>
      <c r="G629" s="1120">
        <v>3.79</v>
      </c>
      <c r="H629" s="1121"/>
      <c r="I629" s="1120">
        <v>3.79</v>
      </c>
      <c r="J629" s="1118" t="s">
        <v>43</v>
      </c>
      <c r="K629" s="1118" t="s">
        <v>223</v>
      </c>
      <c r="L629" s="1119" t="s">
        <v>928</v>
      </c>
    </row>
    <row r="630" spans="1:12" s="293" customFormat="1" ht="78.75">
      <c r="A630" s="179"/>
      <c r="B630" s="447"/>
      <c r="C630" s="1118">
        <v>28</v>
      </c>
      <c r="D630" s="1119" t="s">
        <v>439</v>
      </c>
      <c r="E630" s="1118" t="s">
        <v>22</v>
      </c>
      <c r="F630" s="1118" t="s">
        <v>235</v>
      </c>
      <c r="G630" s="1120">
        <v>0.7</v>
      </c>
      <c r="H630" s="1121"/>
      <c r="I630" s="1120">
        <v>0.7</v>
      </c>
      <c r="J630" s="1118" t="s">
        <v>43</v>
      </c>
      <c r="K630" s="1118" t="s">
        <v>222</v>
      </c>
      <c r="L630" s="1119" t="s">
        <v>929</v>
      </c>
    </row>
    <row r="631" spans="1:12" s="293" customFormat="1" ht="78.75">
      <c r="A631" s="179"/>
      <c r="B631" s="447"/>
      <c r="C631" s="1118">
        <v>29</v>
      </c>
      <c r="D631" s="1119" t="s">
        <v>257</v>
      </c>
      <c r="E631" s="1118" t="s">
        <v>22</v>
      </c>
      <c r="F631" s="1118" t="s">
        <v>235</v>
      </c>
      <c r="G631" s="1120">
        <v>0.72</v>
      </c>
      <c r="H631" s="1121"/>
      <c r="I631" s="1120">
        <v>0.32</v>
      </c>
      <c r="J631" s="1118" t="s">
        <v>43</v>
      </c>
      <c r="K631" s="1118" t="s">
        <v>114</v>
      </c>
      <c r="L631" s="1119" t="s">
        <v>930</v>
      </c>
    </row>
    <row r="632" spans="1:12" s="293" customFormat="1" ht="78.75">
      <c r="A632" s="179"/>
      <c r="B632" s="447"/>
      <c r="C632" s="1118">
        <v>30</v>
      </c>
      <c r="D632" s="1119" t="s">
        <v>440</v>
      </c>
      <c r="E632" s="1118" t="s">
        <v>32</v>
      </c>
      <c r="F632" s="1118" t="s">
        <v>235</v>
      </c>
      <c r="G632" s="1120">
        <v>0.59</v>
      </c>
      <c r="H632" s="1121"/>
      <c r="I632" s="1120">
        <v>0.5</v>
      </c>
      <c r="J632" s="1118" t="s">
        <v>43</v>
      </c>
      <c r="K632" s="1118" t="s">
        <v>117</v>
      </c>
      <c r="L632" s="1119" t="s">
        <v>931</v>
      </c>
    </row>
    <row r="633" spans="1:12" s="293" customFormat="1" ht="78.75">
      <c r="A633" s="179"/>
      <c r="B633" s="447"/>
      <c r="C633" s="1118">
        <v>31</v>
      </c>
      <c r="D633" s="1119" t="s">
        <v>254</v>
      </c>
      <c r="E633" s="1118" t="s">
        <v>22</v>
      </c>
      <c r="F633" s="1118" t="s">
        <v>235</v>
      </c>
      <c r="G633" s="1120">
        <v>3.44</v>
      </c>
      <c r="H633" s="1121"/>
      <c r="I633" s="1120">
        <v>3.44</v>
      </c>
      <c r="J633" s="1118" t="s">
        <v>43</v>
      </c>
      <c r="K633" s="1118" t="s">
        <v>128</v>
      </c>
      <c r="L633" s="1119" t="s">
        <v>932</v>
      </c>
    </row>
    <row r="634" spans="1:12" s="293" customFormat="1" ht="63">
      <c r="A634" s="179"/>
      <c r="B634" s="447"/>
      <c r="C634" s="1118">
        <v>32</v>
      </c>
      <c r="D634" s="1119" t="s">
        <v>255</v>
      </c>
      <c r="E634" s="1118" t="s">
        <v>22</v>
      </c>
      <c r="F634" s="1118" t="s">
        <v>235</v>
      </c>
      <c r="G634" s="1120">
        <v>3.92</v>
      </c>
      <c r="H634" s="1121"/>
      <c r="I634" s="1120">
        <v>3.92</v>
      </c>
      <c r="J634" s="1118" t="s">
        <v>43</v>
      </c>
      <c r="K634" s="1118" t="s">
        <v>128</v>
      </c>
      <c r="L634" s="1119" t="s">
        <v>933</v>
      </c>
    </row>
    <row r="635" spans="1:12" s="293" customFormat="1" ht="47.25">
      <c r="A635" s="179"/>
      <c r="B635" s="447"/>
      <c r="C635" s="1118">
        <v>33</v>
      </c>
      <c r="D635" s="1119" t="s">
        <v>441</v>
      </c>
      <c r="E635" s="1118" t="s">
        <v>23</v>
      </c>
      <c r="F635" s="1118" t="s">
        <v>404</v>
      </c>
      <c r="G635" s="1120">
        <v>7.44</v>
      </c>
      <c r="H635" s="1121"/>
      <c r="I635" s="1120">
        <v>2.74</v>
      </c>
      <c r="J635" s="1118" t="s">
        <v>43</v>
      </c>
      <c r="K635" s="1118" t="s">
        <v>113</v>
      </c>
      <c r="L635" s="1119" t="s">
        <v>934</v>
      </c>
    </row>
    <row r="636" spans="1:12" s="293" customFormat="1" ht="63">
      <c r="A636" s="179"/>
      <c r="B636" s="447"/>
      <c r="C636" s="1118">
        <v>34</v>
      </c>
      <c r="D636" s="1119" t="s">
        <v>442</v>
      </c>
      <c r="E636" s="1118" t="s">
        <v>22</v>
      </c>
      <c r="F636" s="1118" t="s">
        <v>235</v>
      </c>
      <c r="G636" s="1120">
        <v>0.59</v>
      </c>
      <c r="H636" s="1121"/>
      <c r="I636" s="1120">
        <v>0.25</v>
      </c>
      <c r="J636" s="1118" t="s">
        <v>43</v>
      </c>
      <c r="K636" s="1118" t="s">
        <v>114</v>
      </c>
      <c r="L636" s="1119" t="s">
        <v>935</v>
      </c>
    </row>
    <row r="637" spans="1:12" s="293" customFormat="1" ht="63">
      <c r="A637" s="179"/>
      <c r="B637" s="447"/>
      <c r="C637" s="1118">
        <v>35</v>
      </c>
      <c r="D637" s="1119" t="s">
        <v>443</v>
      </c>
      <c r="E637" s="1118" t="s">
        <v>22</v>
      </c>
      <c r="F637" s="1118" t="s">
        <v>235</v>
      </c>
      <c r="G637" s="1120">
        <v>1.4</v>
      </c>
      <c r="H637" s="1121"/>
      <c r="I637" s="1120">
        <v>1.4</v>
      </c>
      <c r="J637" s="1118" t="s">
        <v>43</v>
      </c>
      <c r="K637" s="1118" t="s">
        <v>222</v>
      </c>
      <c r="L637" s="1119" t="s">
        <v>936</v>
      </c>
    </row>
    <row r="638" spans="1:12" s="293" customFormat="1" ht="63">
      <c r="A638" s="179"/>
      <c r="B638" s="447"/>
      <c r="C638" s="1118">
        <v>36</v>
      </c>
      <c r="D638" s="1119" t="s">
        <v>444</v>
      </c>
      <c r="E638" s="1118" t="s">
        <v>22</v>
      </c>
      <c r="F638" s="1118" t="s">
        <v>235</v>
      </c>
      <c r="G638" s="1120">
        <v>2.46</v>
      </c>
      <c r="H638" s="1121"/>
      <c r="I638" s="1120">
        <v>2.46</v>
      </c>
      <c r="J638" s="1118" t="s">
        <v>43</v>
      </c>
      <c r="K638" s="1118" t="s">
        <v>118</v>
      </c>
      <c r="L638" s="1119" t="s">
        <v>937</v>
      </c>
    </row>
    <row r="639" spans="1:12" s="293" customFormat="1" ht="63">
      <c r="A639" s="179"/>
      <c r="B639" s="447"/>
      <c r="C639" s="1118">
        <v>37</v>
      </c>
      <c r="D639" s="1119" t="s">
        <v>449</v>
      </c>
      <c r="E639" s="1118" t="s">
        <v>20</v>
      </c>
      <c r="F639" s="1118" t="s">
        <v>434</v>
      </c>
      <c r="G639" s="1120">
        <v>0.11</v>
      </c>
      <c r="H639" s="1121"/>
      <c r="I639" s="1120">
        <v>0.11</v>
      </c>
      <c r="J639" s="1118" t="s">
        <v>111</v>
      </c>
      <c r="K639" s="1118" t="s">
        <v>116</v>
      </c>
      <c r="L639" s="1119" t="s">
        <v>681</v>
      </c>
    </row>
    <row r="640" spans="1:12" s="293" customFormat="1" ht="63">
      <c r="A640" s="179"/>
      <c r="B640" s="447"/>
      <c r="C640" s="1118">
        <v>38</v>
      </c>
      <c r="D640" s="1119" t="s">
        <v>433</v>
      </c>
      <c r="E640" s="1118" t="s">
        <v>20</v>
      </c>
      <c r="F640" s="1118" t="s">
        <v>434</v>
      </c>
      <c r="G640" s="1120">
        <v>0.17</v>
      </c>
      <c r="H640" s="1121"/>
      <c r="I640" s="1120">
        <v>0.17</v>
      </c>
      <c r="J640" s="1118" t="s">
        <v>111</v>
      </c>
      <c r="K640" s="1118" t="s">
        <v>116</v>
      </c>
      <c r="L640" s="1119" t="s">
        <v>682</v>
      </c>
    </row>
    <row r="641" spans="1:12" s="293" customFormat="1" ht="126">
      <c r="A641" s="179"/>
      <c r="B641" s="447"/>
      <c r="C641" s="1118">
        <v>39</v>
      </c>
      <c r="D641" s="1119" t="s">
        <v>683</v>
      </c>
      <c r="E641" s="1118" t="s">
        <v>20</v>
      </c>
      <c r="F641" s="1118" t="s">
        <v>434</v>
      </c>
      <c r="G641" s="1120">
        <v>0.11</v>
      </c>
      <c r="H641" s="1120">
        <v>0.11</v>
      </c>
      <c r="I641" s="1120">
        <v>0.11</v>
      </c>
      <c r="J641" s="1118" t="s">
        <v>111</v>
      </c>
      <c r="K641" s="1118" t="s">
        <v>116</v>
      </c>
      <c r="L641" s="1119" t="s">
        <v>684</v>
      </c>
    </row>
    <row r="642" spans="1:12" s="293" customFormat="1" ht="78.75">
      <c r="A642" s="179"/>
      <c r="B642" s="447"/>
      <c r="C642" s="1118">
        <v>40</v>
      </c>
      <c r="D642" s="1119" t="s">
        <v>3968</v>
      </c>
      <c r="E642" s="1118" t="s">
        <v>24</v>
      </c>
      <c r="F642" s="1118" t="s">
        <v>900</v>
      </c>
      <c r="G642" s="1120">
        <v>6.2</v>
      </c>
      <c r="H642" s="1120"/>
      <c r="I642" s="1120">
        <v>6.2</v>
      </c>
      <c r="J642" s="1118" t="s">
        <v>111</v>
      </c>
      <c r="K642" s="1118" t="s">
        <v>3969</v>
      </c>
      <c r="L642" s="1119" t="s">
        <v>3970</v>
      </c>
    </row>
    <row r="643" spans="1:12" s="294" customFormat="1" ht="15.75">
      <c r="A643" s="179"/>
      <c r="B643" s="447"/>
      <c r="C643" s="544" t="s">
        <v>431</v>
      </c>
      <c r="D643" s="1433" t="s">
        <v>743</v>
      </c>
      <c r="E643" s="1434"/>
      <c r="F643" s="1435"/>
      <c r="G643" s="450"/>
      <c r="H643" s="523"/>
      <c r="I643" s="523"/>
      <c r="J643" s="179"/>
      <c r="K643" s="179"/>
      <c r="L643" s="280"/>
    </row>
    <row r="644" spans="1:12" s="293" customFormat="1" ht="78.75">
      <c r="A644" s="27"/>
      <c r="B644" s="392"/>
      <c r="C644" s="1118">
        <v>41</v>
      </c>
      <c r="D644" s="1119" t="s">
        <v>445</v>
      </c>
      <c r="E644" s="1118" t="s">
        <v>32</v>
      </c>
      <c r="F644" s="1118" t="s">
        <v>235</v>
      </c>
      <c r="G644" s="1120">
        <v>0.35</v>
      </c>
      <c r="H644" s="1121"/>
      <c r="I644" s="1120">
        <v>0.35</v>
      </c>
      <c r="J644" s="1118" t="s">
        <v>43</v>
      </c>
      <c r="K644" s="1118" t="s">
        <v>113</v>
      </c>
      <c r="L644" s="1119" t="s">
        <v>938</v>
      </c>
    </row>
    <row r="645" spans="1:12" s="293" customFormat="1" ht="78.75">
      <c r="A645" s="27"/>
      <c r="B645" s="392"/>
      <c r="C645" s="1118">
        <v>42</v>
      </c>
      <c r="D645" s="1119" t="s">
        <v>446</v>
      </c>
      <c r="E645" s="1118" t="s">
        <v>32</v>
      </c>
      <c r="F645" s="1118" t="s">
        <v>235</v>
      </c>
      <c r="G645" s="1120">
        <v>0.02</v>
      </c>
      <c r="H645" s="1121"/>
      <c r="I645" s="1120">
        <v>0.02</v>
      </c>
      <c r="J645" s="1118" t="s">
        <v>43</v>
      </c>
      <c r="K645" s="1118" t="s">
        <v>113</v>
      </c>
      <c r="L645" s="1119" t="s">
        <v>939</v>
      </c>
    </row>
    <row r="646" spans="1:12" s="293" customFormat="1" ht="63">
      <c r="A646" s="27"/>
      <c r="B646" s="392"/>
      <c r="C646" s="1118">
        <v>43</v>
      </c>
      <c r="D646" s="1119" t="s">
        <v>447</v>
      </c>
      <c r="E646" s="1118" t="s">
        <v>22</v>
      </c>
      <c r="F646" s="1118" t="s">
        <v>235</v>
      </c>
      <c r="G646" s="1120">
        <v>0.83</v>
      </c>
      <c r="H646" s="1121"/>
      <c r="I646" s="1120">
        <v>0.83</v>
      </c>
      <c r="J646" s="1118" t="s">
        <v>43</v>
      </c>
      <c r="K646" s="1118" t="s">
        <v>124</v>
      </c>
      <c r="L646" s="1119" t="s">
        <v>940</v>
      </c>
    </row>
    <row r="647" spans="1:12" s="293" customFormat="1" ht="78.75">
      <c r="A647" s="27"/>
      <c r="B647" s="392"/>
      <c r="C647" s="1118">
        <v>44</v>
      </c>
      <c r="D647" s="1119" t="s">
        <v>448</v>
      </c>
      <c r="E647" s="1118" t="s">
        <v>24</v>
      </c>
      <c r="F647" s="1118" t="s">
        <v>900</v>
      </c>
      <c r="G647" s="1120">
        <v>0.23</v>
      </c>
      <c r="H647" s="1120">
        <v>0.23</v>
      </c>
      <c r="I647" s="1120">
        <v>0.23</v>
      </c>
      <c r="J647" s="1118" t="s">
        <v>111</v>
      </c>
      <c r="K647" s="1118" t="s">
        <v>113</v>
      </c>
      <c r="L647" s="1119" t="s">
        <v>941</v>
      </c>
    </row>
    <row r="648" spans="1:12" s="293" customFormat="1" ht="63">
      <c r="A648" s="27"/>
      <c r="B648" s="392"/>
      <c r="C648" s="1118">
        <v>45</v>
      </c>
      <c r="D648" s="1119" t="s">
        <v>3971</v>
      </c>
      <c r="E648" s="1118" t="s">
        <v>22</v>
      </c>
      <c r="F648" s="1118" t="s">
        <v>239</v>
      </c>
      <c r="G648" s="1120">
        <v>0.84</v>
      </c>
      <c r="H648" s="1120"/>
      <c r="I648" s="1120">
        <v>0.84</v>
      </c>
      <c r="J648" s="1118" t="s">
        <v>111</v>
      </c>
      <c r="K648" s="1118" t="s">
        <v>3972</v>
      </c>
      <c r="L648" s="1119" t="s">
        <v>3973</v>
      </c>
    </row>
    <row r="649" spans="1:12" s="294" customFormat="1" ht="15.75">
      <c r="A649" s="179"/>
      <c r="B649" s="447"/>
      <c r="C649" s="544" t="s">
        <v>432</v>
      </c>
      <c r="D649" s="1433" t="s">
        <v>750</v>
      </c>
      <c r="E649" s="1434"/>
      <c r="F649" s="1435"/>
      <c r="G649" s="450"/>
      <c r="H649" s="523"/>
      <c r="I649" s="523"/>
      <c r="J649" s="448"/>
      <c r="K649" s="179"/>
      <c r="L649" s="280"/>
    </row>
    <row r="650" spans="1:12" s="63" customFormat="1" ht="78.75">
      <c r="A650" s="27"/>
      <c r="B650" s="392"/>
      <c r="C650" s="857">
        <v>46</v>
      </c>
      <c r="D650" s="858" t="s">
        <v>944</v>
      </c>
      <c r="E650" s="858" t="s">
        <v>23</v>
      </c>
      <c r="F650" s="858" t="s">
        <v>945</v>
      </c>
      <c r="G650" s="859">
        <v>0.2</v>
      </c>
      <c r="H650" s="859">
        <v>0.05</v>
      </c>
      <c r="I650" s="859">
        <v>0.2</v>
      </c>
      <c r="J650" s="1118" t="s">
        <v>111</v>
      </c>
      <c r="K650" s="858" t="s">
        <v>114</v>
      </c>
      <c r="L650" s="858" t="s">
        <v>946</v>
      </c>
    </row>
    <row r="651" spans="1:12" s="294" customFormat="1" ht="15.75" hidden="1">
      <c r="A651" s="27"/>
      <c r="B651" s="392"/>
      <c r="C651" s="448" t="s">
        <v>234</v>
      </c>
      <c r="D651" s="1444" t="s">
        <v>1048</v>
      </c>
      <c r="E651" s="1447"/>
      <c r="F651" s="1448"/>
      <c r="G651" s="450"/>
      <c r="H651" s="467"/>
      <c r="I651" s="467"/>
      <c r="J651" s="179"/>
      <c r="K651" s="179"/>
      <c r="L651" s="280"/>
    </row>
    <row r="652" spans="1:12" s="293" customFormat="1" ht="15.75" hidden="1">
      <c r="A652" s="27"/>
      <c r="B652" s="392"/>
      <c r="C652" s="390"/>
      <c r="D652" s="107"/>
      <c r="E652" s="27"/>
      <c r="F652" s="27"/>
      <c r="G652" s="444"/>
      <c r="H652" s="391"/>
      <c r="I652" s="391"/>
      <c r="J652" s="27"/>
      <c r="K652" s="27"/>
      <c r="L652" s="107"/>
    </row>
    <row r="653" spans="1:12" s="293" customFormat="1" ht="15.75" hidden="1">
      <c r="A653" s="179"/>
      <c r="B653" s="447"/>
      <c r="C653" s="390"/>
      <c r="D653" s="520"/>
      <c r="E653" s="403"/>
      <c r="F653" s="403"/>
      <c r="G653" s="524"/>
      <c r="H653" s="471"/>
      <c r="I653" s="524"/>
      <c r="J653" s="403"/>
      <c r="K653" s="403"/>
      <c r="L653" s="520"/>
    </row>
    <row r="654" spans="1:12" s="288" customFormat="1" ht="15.75">
      <c r="A654" s="179"/>
      <c r="B654" s="447"/>
      <c r="C654" s="1444" t="s">
        <v>186</v>
      </c>
      <c r="D654" s="1448"/>
      <c r="E654" s="280"/>
      <c r="F654" s="280"/>
      <c r="G654" s="450"/>
      <c r="H654" s="179"/>
      <c r="I654" s="179"/>
      <c r="J654" s="179"/>
      <c r="K654" s="179"/>
      <c r="L654" s="280"/>
    </row>
    <row r="655" spans="1:12" s="288" customFormat="1" ht="15.75">
      <c r="A655" s="179"/>
      <c r="B655" s="447"/>
      <c r="C655" s="448" t="s">
        <v>233</v>
      </c>
      <c r="D655" s="1444" t="s">
        <v>749</v>
      </c>
      <c r="E655" s="1445"/>
      <c r="F655" s="1446"/>
      <c r="G655" s="450"/>
      <c r="H655" s="179"/>
      <c r="I655" s="179"/>
      <c r="J655" s="179"/>
      <c r="K655" s="179"/>
      <c r="L655" s="280"/>
    </row>
    <row r="656" spans="1:12" s="288" customFormat="1" ht="15.75">
      <c r="A656" s="179"/>
      <c r="B656" s="447"/>
      <c r="C656" s="448" t="s">
        <v>450</v>
      </c>
      <c r="D656" s="1433" t="s">
        <v>951</v>
      </c>
      <c r="E656" s="1434"/>
      <c r="F656" s="1435"/>
      <c r="G656" s="450"/>
      <c r="H656" s="448"/>
      <c r="I656" s="448"/>
      <c r="J656" s="448"/>
      <c r="K656" s="448"/>
      <c r="L656" s="1082"/>
    </row>
    <row r="657" spans="1:12" s="63" customFormat="1" ht="94.5">
      <c r="A657" s="27"/>
      <c r="B657" s="392"/>
      <c r="C657" s="857">
        <v>1</v>
      </c>
      <c r="D657" s="858" t="s">
        <v>2233</v>
      </c>
      <c r="E657" s="858" t="s">
        <v>23</v>
      </c>
      <c r="F657" s="858" t="s">
        <v>25</v>
      </c>
      <c r="G657" s="859">
        <v>0.5</v>
      </c>
      <c r="H657" s="859"/>
      <c r="I657" s="859"/>
      <c r="J657" s="1118" t="s">
        <v>44</v>
      </c>
      <c r="K657" s="858" t="s">
        <v>2234</v>
      </c>
      <c r="L657" s="858" t="s">
        <v>2235</v>
      </c>
    </row>
    <row r="658" spans="1:12" s="63" customFormat="1" ht="94.5">
      <c r="A658" s="27"/>
      <c r="B658" s="392"/>
      <c r="C658" s="857">
        <v>2</v>
      </c>
      <c r="D658" s="858" t="s">
        <v>2236</v>
      </c>
      <c r="E658" s="858" t="s">
        <v>22</v>
      </c>
      <c r="F658" s="858" t="s">
        <v>2237</v>
      </c>
      <c r="G658" s="859">
        <v>0.64</v>
      </c>
      <c r="H658" s="859"/>
      <c r="I658" s="859">
        <v>0.64</v>
      </c>
      <c r="J658" s="1118" t="s">
        <v>44</v>
      </c>
      <c r="K658" s="858" t="s">
        <v>2238</v>
      </c>
      <c r="L658" s="858" t="s">
        <v>2239</v>
      </c>
    </row>
    <row r="659" spans="1:12" s="63" customFormat="1" ht="173.25">
      <c r="A659" s="27"/>
      <c r="B659" s="392"/>
      <c r="C659" s="857">
        <v>3</v>
      </c>
      <c r="D659" s="858" t="s">
        <v>2240</v>
      </c>
      <c r="E659" s="858" t="s">
        <v>22</v>
      </c>
      <c r="F659" s="858" t="s">
        <v>2237</v>
      </c>
      <c r="G659" s="859">
        <v>0.28000000000000003</v>
      </c>
      <c r="H659" s="859"/>
      <c r="I659" s="859">
        <v>0.28000000000000003</v>
      </c>
      <c r="J659" s="1118" t="s">
        <v>44</v>
      </c>
      <c r="K659" s="858" t="s">
        <v>2241</v>
      </c>
      <c r="L659" s="858" t="s">
        <v>2242</v>
      </c>
    </row>
    <row r="660" spans="1:12" s="63" customFormat="1" ht="94.5">
      <c r="A660" s="27"/>
      <c r="B660" s="392"/>
      <c r="C660" s="857">
        <v>4</v>
      </c>
      <c r="D660" s="858" t="s">
        <v>2243</v>
      </c>
      <c r="E660" s="858" t="s">
        <v>22</v>
      </c>
      <c r="F660" s="858" t="s">
        <v>2244</v>
      </c>
      <c r="G660" s="859">
        <v>0.2</v>
      </c>
      <c r="H660" s="859"/>
      <c r="I660" s="859">
        <v>0.2</v>
      </c>
      <c r="J660" s="1118" t="s">
        <v>44</v>
      </c>
      <c r="K660" s="858" t="s">
        <v>2245</v>
      </c>
      <c r="L660" s="858" t="s">
        <v>2246</v>
      </c>
    </row>
    <row r="661" spans="1:12" s="63" customFormat="1" ht="110.25">
      <c r="A661" s="27"/>
      <c r="B661" s="392"/>
      <c r="C661" s="857">
        <v>5</v>
      </c>
      <c r="D661" s="858" t="s">
        <v>2247</v>
      </c>
      <c r="E661" s="858" t="s">
        <v>22</v>
      </c>
      <c r="F661" s="858" t="s">
        <v>2244</v>
      </c>
      <c r="G661" s="859">
        <v>0.23960000000000001</v>
      </c>
      <c r="H661" s="859"/>
      <c r="I661" s="859">
        <v>0.24</v>
      </c>
      <c r="J661" s="1118" t="s">
        <v>44</v>
      </c>
      <c r="K661" s="858" t="s">
        <v>2248</v>
      </c>
      <c r="L661" s="858" t="s">
        <v>2249</v>
      </c>
    </row>
    <row r="662" spans="1:12" s="63" customFormat="1" ht="94.5">
      <c r="A662" s="27"/>
      <c r="B662" s="392"/>
      <c r="C662" s="857">
        <v>6</v>
      </c>
      <c r="D662" s="107" t="s">
        <v>3551</v>
      </c>
      <c r="E662" s="27" t="s">
        <v>23</v>
      </c>
      <c r="F662" s="27" t="s">
        <v>3552</v>
      </c>
      <c r="G662" s="974">
        <v>3.2</v>
      </c>
      <c r="H662" s="3"/>
      <c r="I662" s="3">
        <v>3.2</v>
      </c>
      <c r="J662" s="27" t="s">
        <v>44</v>
      </c>
      <c r="K662" s="27" t="s">
        <v>3553</v>
      </c>
      <c r="L662" s="107" t="s">
        <v>4098</v>
      </c>
    </row>
    <row r="663" spans="1:12" s="63" customFormat="1" ht="173.25">
      <c r="A663" s="27"/>
      <c r="B663" s="392"/>
      <c r="C663" s="857">
        <v>7</v>
      </c>
      <c r="D663" s="107" t="s">
        <v>3554</v>
      </c>
      <c r="E663" s="27" t="s">
        <v>23</v>
      </c>
      <c r="F663" s="27" t="s">
        <v>3552</v>
      </c>
      <c r="G663" s="974">
        <v>11.2</v>
      </c>
      <c r="H663" s="3"/>
      <c r="I663" s="3">
        <v>2</v>
      </c>
      <c r="J663" s="27" t="s">
        <v>44</v>
      </c>
      <c r="K663" s="27" t="s">
        <v>2252</v>
      </c>
      <c r="L663" s="107" t="s">
        <v>3555</v>
      </c>
    </row>
    <row r="664" spans="1:12" s="63" customFormat="1" ht="78.75">
      <c r="A664" s="27"/>
      <c r="B664" s="392"/>
      <c r="C664" s="857">
        <v>8</v>
      </c>
      <c r="D664" s="107" t="s">
        <v>3556</v>
      </c>
      <c r="E664" s="27" t="s">
        <v>12</v>
      </c>
      <c r="F664" s="27" t="s">
        <v>3557</v>
      </c>
      <c r="G664" s="974">
        <v>0.7</v>
      </c>
      <c r="H664" s="3">
        <v>0.7</v>
      </c>
      <c r="I664" s="3">
        <v>0.7</v>
      </c>
      <c r="J664" s="27" t="s">
        <v>44</v>
      </c>
      <c r="K664" s="27" t="s">
        <v>2272</v>
      </c>
      <c r="L664" s="107" t="s">
        <v>4099</v>
      </c>
    </row>
    <row r="665" spans="1:12" s="63" customFormat="1" ht="126">
      <c r="A665" s="27"/>
      <c r="B665" s="392"/>
      <c r="C665" s="857">
        <v>9</v>
      </c>
      <c r="D665" s="107" t="s">
        <v>3558</v>
      </c>
      <c r="E665" s="27" t="s">
        <v>38</v>
      </c>
      <c r="F665" s="27" t="s">
        <v>25</v>
      </c>
      <c r="G665" s="974">
        <v>0.2</v>
      </c>
      <c r="H665" s="3"/>
      <c r="I665" s="3">
        <v>0.2</v>
      </c>
      <c r="J665" s="27"/>
      <c r="K665" s="27" t="s">
        <v>2245</v>
      </c>
      <c r="L665" s="107" t="s">
        <v>4100</v>
      </c>
    </row>
    <row r="666" spans="1:12" s="288" customFormat="1" ht="15.75">
      <c r="A666" s="179"/>
      <c r="B666" s="447"/>
      <c r="C666" s="448" t="s">
        <v>431</v>
      </c>
      <c r="D666" s="1433" t="s">
        <v>3559</v>
      </c>
      <c r="E666" s="1434"/>
      <c r="F666" s="1435"/>
      <c r="G666" s="450"/>
      <c r="H666" s="448"/>
      <c r="I666" s="448"/>
      <c r="J666" s="448"/>
      <c r="K666" s="448"/>
      <c r="L666" s="1082"/>
    </row>
    <row r="667" spans="1:12" s="63" customFormat="1" ht="78.75">
      <c r="A667" s="27"/>
      <c r="B667" s="392"/>
      <c r="C667" s="27">
        <v>10</v>
      </c>
      <c r="D667" s="122" t="s">
        <v>3560</v>
      </c>
      <c r="E667" s="123" t="s">
        <v>23</v>
      </c>
      <c r="F667" s="123" t="s">
        <v>25</v>
      </c>
      <c r="G667" s="3">
        <v>2.4</v>
      </c>
      <c r="H667" s="3">
        <v>0.52</v>
      </c>
      <c r="I667" s="3">
        <v>2.4</v>
      </c>
      <c r="J667" s="123"/>
      <c r="K667" s="123" t="s">
        <v>2248</v>
      </c>
      <c r="L667" s="122" t="s">
        <v>4101</v>
      </c>
    </row>
    <row r="668" spans="1:12" s="63" customFormat="1" ht="94.5">
      <c r="A668" s="27"/>
      <c r="B668" s="392"/>
      <c r="C668" s="27">
        <v>11</v>
      </c>
      <c r="D668" s="122" t="s">
        <v>3561</v>
      </c>
      <c r="E668" s="123" t="s">
        <v>24</v>
      </c>
      <c r="F668" s="123" t="s">
        <v>25</v>
      </c>
      <c r="G668" s="3">
        <v>0.48</v>
      </c>
      <c r="H668" s="3">
        <v>0.48</v>
      </c>
      <c r="I668" s="3">
        <v>0.48</v>
      </c>
      <c r="J668" s="123"/>
      <c r="K668" s="123" t="s">
        <v>2298</v>
      </c>
      <c r="L668" s="122" t="s">
        <v>4102</v>
      </c>
    </row>
    <row r="669" spans="1:12" s="63" customFormat="1" ht="126">
      <c r="A669" s="27"/>
      <c r="B669" s="392"/>
      <c r="C669" s="27">
        <v>12</v>
      </c>
      <c r="D669" s="122" t="s">
        <v>3562</v>
      </c>
      <c r="E669" s="123" t="s">
        <v>24</v>
      </c>
      <c r="F669" s="123" t="s">
        <v>25</v>
      </c>
      <c r="G669" s="3">
        <v>0.66</v>
      </c>
      <c r="H669" s="3">
        <v>0.54</v>
      </c>
      <c r="I669" s="3">
        <v>0.66</v>
      </c>
      <c r="J669" s="123"/>
      <c r="K669" s="123" t="s">
        <v>3563</v>
      </c>
      <c r="L669" s="122" t="s">
        <v>4103</v>
      </c>
    </row>
    <row r="670" spans="1:12" s="63" customFormat="1" ht="94.5">
      <c r="A670" s="27"/>
      <c r="B670" s="392"/>
      <c r="C670" s="27">
        <v>13</v>
      </c>
      <c r="D670" s="122" t="s">
        <v>3564</v>
      </c>
      <c r="E670" s="123" t="s">
        <v>20</v>
      </c>
      <c r="F670" s="123" t="s">
        <v>27</v>
      </c>
      <c r="G670" s="3">
        <v>0.1</v>
      </c>
      <c r="H670" s="3"/>
      <c r="I670" s="3">
        <v>0.1</v>
      </c>
      <c r="J670" s="123"/>
      <c r="K670" s="123" t="s">
        <v>2289</v>
      </c>
      <c r="L670" s="122" t="s">
        <v>4104</v>
      </c>
    </row>
    <row r="671" spans="1:12" s="398" customFormat="1" ht="15.75">
      <c r="A671" s="27"/>
      <c r="B671" s="392"/>
      <c r="C671" s="448" t="s">
        <v>431</v>
      </c>
      <c r="D671" s="1433" t="s">
        <v>3565</v>
      </c>
      <c r="E671" s="1434"/>
      <c r="F671" s="1435"/>
      <c r="G671" s="450"/>
      <c r="H671" s="448"/>
      <c r="I671" s="448"/>
      <c r="J671" s="448"/>
      <c r="K671" s="448"/>
      <c r="L671" s="1082"/>
    </row>
    <row r="672" spans="1:12" s="63" customFormat="1" ht="94.5">
      <c r="A672" s="27"/>
      <c r="B672" s="392"/>
      <c r="C672" s="27">
        <v>14</v>
      </c>
      <c r="D672" s="107" t="s">
        <v>2254</v>
      </c>
      <c r="E672" s="27" t="s">
        <v>23</v>
      </c>
      <c r="F672" s="27" t="s">
        <v>25</v>
      </c>
      <c r="G672" s="444">
        <v>1.4</v>
      </c>
      <c r="H672" s="27"/>
      <c r="I672" s="27">
        <v>1.4</v>
      </c>
      <c r="J672" s="27"/>
      <c r="K672" s="27" t="s">
        <v>2252</v>
      </c>
      <c r="L672" s="107" t="s">
        <v>2255</v>
      </c>
    </row>
    <row r="673" spans="1:12" s="63" customFormat="1" ht="47.25">
      <c r="A673" s="27"/>
      <c r="B673" s="392"/>
      <c r="C673" s="27">
        <v>15</v>
      </c>
      <c r="D673" s="107" t="s">
        <v>2256</v>
      </c>
      <c r="E673" s="27" t="s">
        <v>23</v>
      </c>
      <c r="F673" s="27" t="s">
        <v>2257</v>
      </c>
      <c r="G673" s="444">
        <v>1.77</v>
      </c>
      <c r="H673" s="27"/>
      <c r="I673" s="27">
        <v>1.77</v>
      </c>
      <c r="J673" s="27"/>
      <c r="K673" s="27" t="s">
        <v>2252</v>
      </c>
      <c r="L673" s="107" t="s">
        <v>2258</v>
      </c>
    </row>
    <row r="674" spans="1:12" s="63" customFormat="1" ht="78.75">
      <c r="A674" s="27"/>
      <c r="B674" s="392"/>
      <c r="C674" s="27">
        <v>16</v>
      </c>
      <c r="D674" s="107" t="s">
        <v>2259</v>
      </c>
      <c r="E674" s="27" t="s">
        <v>23</v>
      </c>
      <c r="F674" s="27" t="s">
        <v>25</v>
      </c>
      <c r="G674" s="444">
        <v>4.5999999999999996</v>
      </c>
      <c r="H674" s="27"/>
      <c r="I674" s="27">
        <v>4.5999999999999996</v>
      </c>
      <c r="J674" s="27"/>
      <c r="K674" s="27" t="s">
        <v>2260</v>
      </c>
      <c r="L674" s="107" t="s">
        <v>2261</v>
      </c>
    </row>
    <row r="675" spans="1:12" s="63" customFormat="1" ht="63">
      <c r="A675" s="27"/>
      <c r="B675" s="392"/>
      <c r="C675" s="27">
        <v>17</v>
      </c>
      <c r="D675" s="107" t="s">
        <v>2262</v>
      </c>
      <c r="E675" s="27" t="s">
        <v>63</v>
      </c>
      <c r="F675" s="27" t="s">
        <v>2263</v>
      </c>
      <c r="G675" s="444">
        <v>0.03</v>
      </c>
      <c r="H675" s="27">
        <v>0.03</v>
      </c>
      <c r="I675" s="27">
        <v>0.03</v>
      </c>
      <c r="J675" s="27"/>
      <c r="K675" s="27" t="s">
        <v>2252</v>
      </c>
      <c r="L675" s="107" t="s">
        <v>2264</v>
      </c>
    </row>
    <row r="676" spans="1:12" s="63" customFormat="1" ht="157.5">
      <c r="A676" s="27"/>
      <c r="B676" s="392"/>
      <c r="C676" s="27">
        <v>18</v>
      </c>
      <c r="D676" s="107" t="s">
        <v>3566</v>
      </c>
      <c r="E676" s="27" t="s">
        <v>22</v>
      </c>
      <c r="F676" s="27" t="s">
        <v>25</v>
      </c>
      <c r="G676" s="444">
        <v>0.12</v>
      </c>
      <c r="H676" s="27"/>
      <c r="I676" s="27">
        <v>0.12</v>
      </c>
      <c r="J676" s="27"/>
      <c r="K676" s="27" t="s">
        <v>2289</v>
      </c>
      <c r="L676" s="107" t="s">
        <v>4105</v>
      </c>
    </row>
    <row r="677" spans="1:12" s="288" customFormat="1" ht="15.75">
      <c r="A677" s="179"/>
      <c r="B677" s="447"/>
      <c r="C677" s="448" t="s">
        <v>234</v>
      </c>
      <c r="D677" s="1444" t="s">
        <v>1048</v>
      </c>
      <c r="E677" s="1447"/>
      <c r="F677" s="1448"/>
      <c r="G677" s="450"/>
      <c r="H677" s="179"/>
      <c r="I677" s="179"/>
      <c r="J677" s="179"/>
      <c r="K677" s="179"/>
      <c r="L677" s="280"/>
    </row>
    <row r="678" spans="1:12" s="298" customFormat="1" ht="31.5">
      <c r="A678" s="179"/>
      <c r="B678" s="447"/>
      <c r="C678" s="27">
        <v>19</v>
      </c>
      <c r="D678" s="107" t="s">
        <v>2269</v>
      </c>
      <c r="E678" s="27" t="s">
        <v>23</v>
      </c>
      <c r="F678" s="27" t="s">
        <v>25</v>
      </c>
      <c r="G678" s="444">
        <v>1.05</v>
      </c>
      <c r="H678" s="27"/>
      <c r="I678" s="27">
        <v>1.05</v>
      </c>
      <c r="J678" s="27"/>
      <c r="K678" s="27" t="s">
        <v>2248</v>
      </c>
      <c r="L678" s="107" t="s">
        <v>2270</v>
      </c>
    </row>
    <row r="679" spans="1:12" s="298" customFormat="1" ht="47.25">
      <c r="A679" s="179"/>
      <c r="B679" s="447"/>
      <c r="C679" s="27">
        <v>20</v>
      </c>
      <c r="D679" s="107" t="s">
        <v>2271</v>
      </c>
      <c r="E679" s="27" t="s">
        <v>45</v>
      </c>
      <c r="F679" s="27" t="s">
        <v>27</v>
      </c>
      <c r="G679" s="444">
        <v>0.14000000000000001</v>
      </c>
      <c r="H679" s="27"/>
      <c r="I679" s="27">
        <v>0.14000000000000001</v>
      </c>
      <c r="J679" s="27"/>
      <c r="K679" s="27" t="s">
        <v>2272</v>
      </c>
      <c r="L679" s="107" t="s">
        <v>2273</v>
      </c>
    </row>
    <row r="680" spans="1:12" s="298" customFormat="1" ht="78.75">
      <c r="A680" s="179"/>
      <c r="B680" s="447"/>
      <c r="C680" s="27">
        <v>21</v>
      </c>
      <c r="D680" s="107" t="s">
        <v>2288</v>
      </c>
      <c r="E680" s="27" t="s">
        <v>20</v>
      </c>
      <c r="F680" s="27" t="s">
        <v>25</v>
      </c>
      <c r="G680" s="444">
        <v>0.3</v>
      </c>
      <c r="H680" s="27">
        <v>0.3</v>
      </c>
      <c r="I680" s="27">
        <v>0.3</v>
      </c>
      <c r="J680" s="27" t="s">
        <v>44</v>
      </c>
      <c r="K680" s="27" t="s">
        <v>2289</v>
      </c>
      <c r="L680" s="107" t="s">
        <v>2290</v>
      </c>
    </row>
    <row r="681" spans="1:12" s="298" customFormat="1" ht="78.75">
      <c r="A681" s="179"/>
      <c r="B681" s="447"/>
      <c r="C681" s="27">
        <v>22</v>
      </c>
      <c r="D681" s="107" t="s">
        <v>2291</v>
      </c>
      <c r="E681" s="27" t="s">
        <v>20</v>
      </c>
      <c r="F681" s="27" t="s">
        <v>27</v>
      </c>
      <c r="G681" s="444">
        <v>0.1</v>
      </c>
      <c r="H681" s="27"/>
      <c r="I681" s="27">
        <v>0.1</v>
      </c>
      <c r="J681" s="27"/>
      <c r="K681" s="27" t="s">
        <v>2292</v>
      </c>
      <c r="L681" s="107" t="s">
        <v>2293</v>
      </c>
    </row>
    <row r="682" spans="1:12" s="298" customFormat="1" ht="94.5">
      <c r="A682" s="179"/>
      <c r="B682" s="447"/>
      <c r="C682" s="27">
        <v>23</v>
      </c>
      <c r="D682" s="107" t="s">
        <v>2294</v>
      </c>
      <c r="E682" s="27" t="s">
        <v>23</v>
      </c>
      <c r="F682" s="27" t="s">
        <v>25</v>
      </c>
      <c r="G682" s="444">
        <v>0.1</v>
      </c>
      <c r="H682" s="27">
        <v>0.1</v>
      </c>
      <c r="I682" s="27">
        <v>0.1</v>
      </c>
      <c r="J682" s="27"/>
      <c r="K682" s="27" t="s">
        <v>2252</v>
      </c>
      <c r="L682" s="107" t="s">
        <v>2255</v>
      </c>
    </row>
    <row r="683" spans="1:12" s="298" customFormat="1" ht="47.25">
      <c r="A683" s="179"/>
      <c r="B683" s="447"/>
      <c r="C683" s="27">
        <v>24</v>
      </c>
      <c r="D683" s="107" t="s">
        <v>2295</v>
      </c>
      <c r="E683" s="27" t="s">
        <v>42</v>
      </c>
      <c r="F683" s="27" t="s">
        <v>27</v>
      </c>
      <c r="G683" s="444">
        <v>0.25</v>
      </c>
      <c r="H683" s="27"/>
      <c r="I683" s="27">
        <v>0.25</v>
      </c>
      <c r="J683" s="27"/>
      <c r="K683" s="27" t="s">
        <v>2234</v>
      </c>
      <c r="L683" s="107" t="s">
        <v>2296</v>
      </c>
    </row>
    <row r="684" spans="1:12" s="298" customFormat="1" ht="94.5">
      <c r="A684" s="179"/>
      <c r="B684" s="447"/>
      <c r="C684" s="27">
        <v>25</v>
      </c>
      <c r="D684" s="122" t="s">
        <v>3567</v>
      </c>
      <c r="E684" s="123" t="s">
        <v>20</v>
      </c>
      <c r="F684" s="123" t="s">
        <v>25</v>
      </c>
      <c r="G684" s="3">
        <v>0.11</v>
      </c>
      <c r="H684" s="3"/>
      <c r="I684" s="3">
        <v>0.11</v>
      </c>
      <c r="J684" s="123" t="s">
        <v>44</v>
      </c>
      <c r="K684" s="123" t="s">
        <v>2289</v>
      </c>
      <c r="L684" s="122" t="s">
        <v>4106</v>
      </c>
    </row>
    <row r="685" spans="1:12" s="298" customFormat="1" ht="94.5">
      <c r="A685" s="179"/>
      <c r="B685" s="447"/>
      <c r="C685" s="27">
        <v>26</v>
      </c>
      <c r="D685" s="122" t="s">
        <v>3568</v>
      </c>
      <c r="E685" s="123" t="s">
        <v>20</v>
      </c>
      <c r="F685" s="123" t="s">
        <v>25</v>
      </c>
      <c r="G685" s="3">
        <v>0.06</v>
      </c>
      <c r="H685" s="3">
        <v>0.06</v>
      </c>
      <c r="I685" s="3">
        <v>0.06</v>
      </c>
      <c r="J685" s="123" t="s">
        <v>44</v>
      </c>
      <c r="K685" s="123" t="s">
        <v>2289</v>
      </c>
      <c r="L685" s="122" t="s">
        <v>4107</v>
      </c>
    </row>
    <row r="686" spans="1:12" s="298" customFormat="1" ht="94.5">
      <c r="A686" s="179"/>
      <c r="B686" s="447"/>
      <c r="C686" s="27">
        <v>27</v>
      </c>
      <c r="D686" s="122" t="s">
        <v>3569</v>
      </c>
      <c r="E686" s="123" t="s">
        <v>20</v>
      </c>
      <c r="F686" s="123" t="s">
        <v>25</v>
      </c>
      <c r="G686" s="3">
        <v>7.0000000000000007E-2</v>
      </c>
      <c r="H686" s="3"/>
      <c r="I686" s="3">
        <v>7.0000000000000007E-2</v>
      </c>
      <c r="J686" s="123" t="s">
        <v>44</v>
      </c>
      <c r="K686" s="123" t="s">
        <v>2289</v>
      </c>
      <c r="L686" s="122" t="s">
        <v>4108</v>
      </c>
    </row>
    <row r="687" spans="1:12" s="298" customFormat="1" ht="94.5">
      <c r="A687" s="179"/>
      <c r="B687" s="447"/>
      <c r="C687" s="27">
        <v>28</v>
      </c>
      <c r="D687" s="122" t="s">
        <v>3570</v>
      </c>
      <c r="E687" s="123" t="s">
        <v>20</v>
      </c>
      <c r="F687" s="123" t="s">
        <v>25</v>
      </c>
      <c r="G687" s="3">
        <v>0.1</v>
      </c>
      <c r="H687" s="3"/>
      <c r="I687" s="3">
        <v>0.1</v>
      </c>
      <c r="J687" s="123" t="s">
        <v>44</v>
      </c>
      <c r="K687" s="123" t="s">
        <v>2289</v>
      </c>
      <c r="L687" s="122" t="s">
        <v>4109</v>
      </c>
    </row>
    <row r="688" spans="1:12" s="298" customFormat="1" ht="47.25">
      <c r="A688" s="179"/>
      <c r="B688" s="447"/>
      <c r="C688" s="27">
        <v>29</v>
      </c>
      <c r="D688" s="107" t="s">
        <v>2297</v>
      </c>
      <c r="E688" s="27" t="s">
        <v>42</v>
      </c>
      <c r="F688" s="27" t="s">
        <v>27</v>
      </c>
      <c r="G688" s="444">
        <v>0.2</v>
      </c>
      <c r="H688" s="27"/>
      <c r="I688" s="27">
        <v>0.2</v>
      </c>
      <c r="J688" s="27"/>
      <c r="K688" s="27" t="s">
        <v>2298</v>
      </c>
      <c r="L688" s="107" t="s">
        <v>2299</v>
      </c>
    </row>
    <row r="689" spans="1:12" s="341" customFormat="1" ht="15.75">
      <c r="A689" s="179"/>
      <c r="B689" s="447"/>
      <c r="C689" s="1444" t="s">
        <v>187</v>
      </c>
      <c r="D689" s="1448"/>
      <c r="E689" s="280"/>
      <c r="F689" s="280"/>
      <c r="G689" s="450"/>
      <c r="H689" s="179"/>
      <c r="I689" s="179"/>
      <c r="J689" s="179"/>
      <c r="K689" s="179"/>
      <c r="L689" s="280"/>
    </row>
    <row r="690" spans="1:12" s="288" customFormat="1" ht="15.75">
      <c r="A690" s="179"/>
      <c r="B690" s="447"/>
      <c r="C690" s="448" t="s">
        <v>233</v>
      </c>
      <c r="D690" s="1444" t="s">
        <v>749</v>
      </c>
      <c r="E690" s="1447"/>
      <c r="F690" s="1448"/>
      <c r="G690" s="450"/>
      <c r="H690" s="179"/>
      <c r="I690" s="179"/>
      <c r="J690" s="179"/>
      <c r="K690" s="179"/>
      <c r="L690" s="280"/>
    </row>
    <row r="691" spans="1:12" s="297" customFormat="1" ht="15.75">
      <c r="A691" s="179"/>
      <c r="B691" s="447"/>
      <c r="C691" s="448" t="s">
        <v>450</v>
      </c>
      <c r="D691" s="1433" t="s">
        <v>747</v>
      </c>
      <c r="E691" s="1442"/>
      <c r="F691" s="1443"/>
      <c r="G691" s="450"/>
      <c r="H691" s="448"/>
      <c r="I691" s="448"/>
      <c r="J691" s="448"/>
      <c r="K691" s="448"/>
      <c r="L691" s="1082"/>
    </row>
    <row r="692" spans="1:12" s="298" customFormat="1" ht="47.25">
      <c r="A692" s="179"/>
      <c r="B692" s="447"/>
      <c r="C692" s="867">
        <v>1</v>
      </c>
      <c r="D692" s="122" t="s">
        <v>2300</v>
      </c>
      <c r="E692" s="123" t="s">
        <v>23</v>
      </c>
      <c r="F692" s="123" t="s">
        <v>2301</v>
      </c>
      <c r="G692" s="3">
        <v>1.3049999999999999</v>
      </c>
      <c r="H692" s="1274"/>
      <c r="I692" s="3">
        <v>1.3049999999999999</v>
      </c>
      <c r="J692" s="123" t="s">
        <v>158</v>
      </c>
      <c r="K692" s="123" t="s">
        <v>2302</v>
      </c>
      <c r="L692" s="122" t="s">
        <v>2303</v>
      </c>
    </row>
    <row r="693" spans="1:12" s="298" customFormat="1" ht="94.5">
      <c r="A693" s="179"/>
      <c r="B693" s="447"/>
      <c r="C693" s="867">
        <v>2</v>
      </c>
      <c r="D693" s="1275" t="s">
        <v>2304</v>
      </c>
      <c r="E693" s="123" t="s">
        <v>1534</v>
      </c>
      <c r="F693" s="123" t="s">
        <v>2305</v>
      </c>
      <c r="G693" s="915">
        <v>11.87</v>
      </c>
      <c r="H693" s="1274"/>
      <c r="I693" s="915">
        <v>11.87</v>
      </c>
      <c r="J693" s="123" t="s">
        <v>158</v>
      </c>
      <c r="K693" s="1276" t="s">
        <v>2306</v>
      </c>
      <c r="L693" s="1277" t="s">
        <v>2307</v>
      </c>
    </row>
    <row r="694" spans="1:12" s="298" customFormat="1" ht="47.25">
      <c r="A694" s="179"/>
      <c r="B694" s="447"/>
      <c r="C694" s="867">
        <v>3</v>
      </c>
      <c r="D694" s="122" t="s">
        <v>2308</v>
      </c>
      <c r="E694" s="27" t="s">
        <v>23</v>
      </c>
      <c r="F694" s="27" t="s">
        <v>404</v>
      </c>
      <c r="G694" s="571">
        <v>0.45</v>
      </c>
      <c r="H694" s="571"/>
      <c r="I694" s="571">
        <v>0.45</v>
      </c>
      <c r="J694" s="27" t="s">
        <v>2309</v>
      </c>
      <c r="K694" s="123" t="s">
        <v>2310</v>
      </c>
      <c r="L694" s="122" t="s">
        <v>2311</v>
      </c>
    </row>
    <row r="695" spans="1:12" s="298" customFormat="1" ht="78.75">
      <c r="A695" s="179"/>
      <c r="B695" s="447"/>
      <c r="C695" s="867">
        <v>4</v>
      </c>
      <c r="D695" s="122" t="s">
        <v>2312</v>
      </c>
      <c r="E695" s="123" t="s">
        <v>23</v>
      </c>
      <c r="F695" s="123" t="s">
        <v>2313</v>
      </c>
      <c r="G695" s="3">
        <v>7.2</v>
      </c>
      <c r="H695" s="3"/>
      <c r="I695" s="3">
        <v>7.2</v>
      </c>
      <c r="J695" s="123" t="s">
        <v>158</v>
      </c>
      <c r="K695" s="123" t="s">
        <v>2314</v>
      </c>
      <c r="L695" s="122" t="s">
        <v>2315</v>
      </c>
    </row>
    <row r="696" spans="1:12" s="298" customFormat="1" ht="94.5">
      <c r="A696" s="179"/>
      <c r="B696" s="447"/>
      <c r="C696" s="867">
        <v>5</v>
      </c>
      <c r="D696" s="122" t="s">
        <v>2316</v>
      </c>
      <c r="E696" s="123" t="s">
        <v>23</v>
      </c>
      <c r="F696" s="123" t="s">
        <v>2301</v>
      </c>
      <c r="G696" s="3">
        <v>1.5</v>
      </c>
      <c r="H696" s="1274"/>
      <c r="I696" s="3">
        <v>1.5</v>
      </c>
      <c r="J696" s="123" t="s">
        <v>158</v>
      </c>
      <c r="K696" s="123" t="s">
        <v>2317</v>
      </c>
      <c r="L696" s="122" t="s">
        <v>2318</v>
      </c>
    </row>
    <row r="697" spans="1:12" s="298" customFormat="1" ht="63">
      <c r="A697" s="179"/>
      <c r="B697" s="447"/>
      <c r="C697" s="867">
        <v>6</v>
      </c>
      <c r="D697" s="122" t="s">
        <v>2319</v>
      </c>
      <c r="E697" s="123" t="s">
        <v>23</v>
      </c>
      <c r="F697" s="123" t="s">
        <v>2305</v>
      </c>
      <c r="G697" s="26">
        <v>0.55000000000000004</v>
      </c>
      <c r="H697" s="123"/>
      <c r="I697" s="26">
        <v>0.55000000000000004</v>
      </c>
      <c r="J697" s="123" t="s">
        <v>158</v>
      </c>
      <c r="K697" s="123" t="s">
        <v>2320</v>
      </c>
      <c r="L697" s="122" t="s">
        <v>2321</v>
      </c>
    </row>
    <row r="698" spans="1:12" s="298" customFormat="1" ht="63">
      <c r="A698" s="179"/>
      <c r="B698" s="447"/>
      <c r="C698" s="867">
        <v>7</v>
      </c>
      <c r="D698" s="122" t="s">
        <v>2322</v>
      </c>
      <c r="E698" s="123" t="s">
        <v>23</v>
      </c>
      <c r="F698" s="123" t="s">
        <v>2301</v>
      </c>
      <c r="G698" s="3">
        <v>4.28</v>
      </c>
      <c r="H698" s="1274"/>
      <c r="I698" s="3">
        <v>4.28</v>
      </c>
      <c r="J698" s="123" t="s">
        <v>158</v>
      </c>
      <c r="K698" s="123" t="s">
        <v>2323</v>
      </c>
      <c r="L698" s="122" t="s">
        <v>2324</v>
      </c>
    </row>
    <row r="699" spans="1:12" s="298" customFormat="1" ht="63">
      <c r="A699" s="179"/>
      <c r="B699" s="447"/>
      <c r="C699" s="867">
        <v>8</v>
      </c>
      <c r="D699" s="122" t="s">
        <v>2325</v>
      </c>
      <c r="E699" s="123" t="s">
        <v>23</v>
      </c>
      <c r="F699" s="123" t="s">
        <v>2301</v>
      </c>
      <c r="G699" s="3">
        <v>7.33</v>
      </c>
      <c r="H699" s="1274"/>
      <c r="I699" s="3">
        <v>7.33</v>
      </c>
      <c r="J699" s="123" t="s">
        <v>158</v>
      </c>
      <c r="K699" s="123" t="s">
        <v>2326</v>
      </c>
      <c r="L699" s="122" t="s">
        <v>2327</v>
      </c>
    </row>
    <row r="700" spans="1:12" s="298" customFormat="1" ht="63">
      <c r="A700" s="179"/>
      <c r="B700" s="447"/>
      <c r="C700" s="867">
        <v>9</v>
      </c>
      <c r="D700" s="122" t="s">
        <v>2328</v>
      </c>
      <c r="E700" s="123" t="s">
        <v>23</v>
      </c>
      <c r="F700" s="123" t="s">
        <v>2301</v>
      </c>
      <c r="G700" s="3">
        <v>1.27</v>
      </c>
      <c r="H700" s="1274"/>
      <c r="I700" s="3">
        <v>1.27</v>
      </c>
      <c r="J700" s="123" t="s">
        <v>158</v>
      </c>
      <c r="K700" s="123" t="s">
        <v>2329</v>
      </c>
      <c r="L700" s="122" t="s">
        <v>2330</v>
      </c>
    </row>
    <row r="701" spans="1:12" s="298" customFormat="1" ht="110.25">
      <c r="A701" s="179"/>
      <c r="B701" s="447"/>
      <c r="C701" s="867">
        <v>10</v>
      </c>
      <c r="D701" s="122" t="s">
        <v>2331</v>
      </c>
      <c r="E701" s="123" t="s">
        <v>23</v>
      </c>
      <c r="F701" s="123" t="s">
        <v>2301</v>
      </c>
      <c r="G701" s="3">
        <v>7.75</v>
      </c>
      <c r="H701" s="1274">
        <v>5.43</v>
      </c>
      <c r="I701" s="3">
        <v>7.75</v>
      </c>
      <c r="J701" s="123" t="s">
        <v>158</v>
      </c>
      <c r="K701" s="123" t="s">
        <v>2332</v>
      </c>
      <c r="L701" s="122" t="s">
        <v>2333</v>
      </c>
    </row>
    <row r="702" spans="1:12" s="298" customFormat="1" ht="47.25">
      <c r="A702" s="179"/>
      <c r="B702" s="447"/>
      <c r="C702" s="867">
        <v>11</v>
      </c>
      <c r="D702" s="122" t="s">
        <v>2334</v>
      </c>
      <c r="E702" s="123" t="s">
        <v>23</v>
      </c>
      <c r="F702" s="123" t="s">
        <v>2301</v>
      </c>
      <c r="G702" s="3">
        <v>2.2799999999999998</v>
      </c>
      <c r="H702" s="1274">
        <v>1.6</v>
      </c>
      <c r="I702" s="3">
        <v>2.2799999999999998</v>
      </c>
      <c r="J702" s="123" t="s">
        <v>158</v>
      </c>
      <c r="K702" s="123" t="s">
        <v>2335</v>
      </c>
      <c r="L702" s="122" t="s">
        <v>2336</v>
      </c>
    </row>
    <row r="703" spans="1:12" s="298" customFormat="1" ht="78.75">
      <c r="A703" s="179"/>
      <c r="B703" s="447"/>
      <c r="C703" s="867">
        <v>12</v>
      </c>
      <c r="D703" s="1275" t="s">
        <v>2337</v>
      </c>
      <c r="E703" s="123" t="s">
        <v>1534</v>
      </c>
      <c r="F703" s="123" t="s">
        <v>2305</v>
      </c>
      <c r="G703" s="915">
        <v>6.63</v>
      </c>
      <c r="H703" s="1274"/>
      <c r="I703" s="915">
        <v>6.63</v>
      </c>
      <c r="J703" s="123" t="s">
        <v>158</v>
      </c>
      <c r="K703" s="1276" t="s">
        <v>2338</v>
      </c>
      <c r="L703" s="1277" t="s">
        <v>2339</v>
      </c>
    </row>
    <row r="704" spans="1:12" s="298" customFormat="1" ht="63">
      <c r="A704" s="179"/>
      <c r="B704" s="447"/>
      <c r="C704" s="867">
        <v>13</v>
      </c>
      <c r="D704" s="122" t="s">
        <v>2340</v>
      </c>
      <c r="E704" s="123" t="s">
        <v>31</v>
      </c>
      <c r="F704" s="123" t="s">
        <v>2341</v>
      </c>
      <c r="G704" s="123">
        <v>2.6</v>
      </c>
      <c r="H704" s="123"/>
      <c r="I704" s="123">
        <v>2.6</v>
      </c>
      <c r="J704" s="123" t="s">
        <v>158</v>
      </c>
      <c r="K704" s="123" t="s">
        <v>2342</v>
      </c>
      <c r="L704" s="122" t="s">
        <v>2343</v>
      </c>
    </row>
    <row r="705" spans="1:12" s="298" customFormat="1" ht="126">
      <c r="A705" s="179"/>
      <c r="B705" s="447"/>
      <c r="C705" s="867">
        <v>14</v>
      </c>
      <c r="D705" s="122" t="s">
        <v>3571</v>
      </c>
      <c r="E705" s="123" t="s">
        <v>3572</v>
      </c>
      <c r="F705" s="123" t="s">
        <v>3573</v>
      </c>
      <c r="G705" s="123">
        <v>8.1999999999999993</v>
      </c>
      <c r="H705" s="123"/>
      <c r="I705" s="7">
        <v>3.06</v>
      </c>
      <c r="J705" s="123" t="s">
        <v>158</v>
      </c>
      <c r="K705" s="123" t="s">
        <v>2349</v>
      </c>
      <c r="L705" s="122" t="s">
        <v>4139</v>
      </c>
    </row>
    <row r="706" spans="1:12" s="298" customFormat="1" ht="78.75">
      <c r="A706" s="27"/>
      <c r="B706" s="392"/>
      <c r="C706" s="867">
        <v>15</v>
      </c>
      <c r="D706" s="1278" t="s">
        <v>3574</v>
      </c>
      <c r="E706" s="1279" t="s">
        <v>23</v>
      </c>
      <c r="F706" s="123" t="s">
        <v>3575</v>
      </c>
      <c r="G706" s="1096">
        <v>0.28599999999999998</v>
      </c>
      <c r="H706" s="1096"/>
      <c r="I706" s="1096">
        <v>0.28599999999999998</v>
      </c>
      <c r="J706" s="123" t="s">
        <v>158</v>
      </c>
      <c r="K706" s="1279" t="s">
        <v>3576</v>
      </c>
      <c r="L706" s="1278" t="s">
        <v>4140</v>
      </c>
    </row>
    <row r="707" spans="1:12" s="298" customFormat="1" ht="157.5">
      <c r="A707" s="27"/>
      <c r="B707" s="392"/>
      <c r="C707" s="867">
        <v>16</v>
      </c>
      <c r="D707" s="122" t="s">
        <v>3577</v>
      </c>
      <c r="E707" s="123" t="s">
        <v>23</v>
      </c>
      <c r="F707" s="123" t="s">
        <v>3578</v>
      </c>
      <c r="G707" s="123">
        <v>15.2</v>
      </c>
      <c r="H707" s="123"/>
      <c r="I707" s="123">
        <v>15.2</v>
      </c>
      <c r="J707" s="123" t="s">
        <v>158</v>
      </c>
      <c r="K707" s="123" t="s">
        <v>2320</v>
      </c>
      <c r="L707" s="122" t="s">
        <v>4092</v>
      </c>
    </row>
    <row r="708" spans="1:12" s="298" customFormat="1" ht="94.5">
      <c r="A708" s="27"/>
      <c r="B708" s="392"/>
      <c r="C708" s="867">
        <v>17</v>
      </c>
      <c r="D708" s="122" t="s">
        <v>3579</v>
      </c>
      <c r="E708" s="123" t="s">
        <v>32</v>
      </c>
      <c r="F708" s="123" t="s">
        <v>3580</v>
      </c>
      <c r="G708" s="123">
        <v>0.9</v>
      </c>
      <c r="H708" s="123"/>
      <c r="I708" s="123">
        <v>0.9</v>
      </c>
      <c r="J708" s="123" t="s">
        <v>158</v>
      </c>
      <c r="K708" s="123" t="s">
        <v>2342</v>
      </c>
      <c r="L708" s="122" t="s">
        <v>4141</v>
      </c>
    </row>
    <row r="709" spans="1:12" s="297" customFormat="1" ht="15.75">
      <c r="A709" s="179"/>
      <c r="B709" s="447"/>
      <c r="C709" s="448" t="s">
        <v>431</v>
      </c>
      <c r="D709" s="1433" t="s">
        <v>743</v>
      </c>
      <c r="E709" s="1434"/>
      <c r="F709" s="1435"/>
      <c r="G709" s="450"/>
      <c r="H709" s="448"/>
      <c r="I709" s="448"/>
      <c r="J709" s="448"/>
      <c r="K709" s="448"/>
      <c r="L709" s="1082"/>
    </row>
    <row r="710" spans="1:12" s="298" customFormat="1" ht="110.25">
      <c r="A710" s="179"/>
      <c r="B710" s="447"/>
      <c r="C710" s="867">
        <v>18</v>
      </c>
      <c r="D710" s="122" t="s">
        <v>2344</v>
      </c>
      <c r="E710" s="123" t="s">
        <v>23</v>
      </c>
      <c r="F710" s="123" t="s">
        <v>2345</v>
      </c>
      <c r="G710" s="123">
        <v>2.2999999999999998</v>
      </c>
      <c r="H710" s="123"/>
      <c r="I710" s="123">
        <v>2.2999999999999998</v>
      </c>
      <c r="J710" s="123" t="s">
        <v>158</v>
      </c>
      <c r="K710" s="123" t="s">
        <v>2346</v>
      </c>
      <c r="L710" s="12" t="s">
        <v>2347</v>
      </c>
    </row>
    <row r="711" spans="1:12" s="298" customFormat="1" ht="94.5">
      <c r="A711" s="179"/>
      <c r="B711" s="447"/>
      <c r="C711" s="867">
        <v>19</v>
      </c>
      <c r="D711" s="2" t="s">
        <v>2348</v>
      </c>
      <c r="E711" s="27" t="s">
        <v>15</v>
      </c>
      <c r="F711" s="27" t="s">
        <v>2345</v>
      </c>
      <c r="G711" s="1280">
        <v>3</v>
      </c>
      <c r="H711" s="27"/>
      <c r="I711" s="27">
        <v>3</v>
      </c>
      <c r="J711" s="27" t="s">
        <v>158</v>
      </c>
      <c r="K711" s="27" t="s">
        <v>2349</v>
      </c>
      <c r="L711" s="2" t="s">
        <v>2350</v>
      </c>
    </row>
    <row r="712" spans="1:12" s="298" customFormat="1" ht="94.5">
      <c r="A712" s="179"/>
      <c r="B712" s="447"/>
      <c r="C712" s="867">
        <v>20</v>
      </c>
      <c r="D712" s="122" t="s">
        <v>3581</v>
      </c>
      <c r="E712" s="123" t="s">
        <v>3572</v>
      </c>
      <c r="F712" s="123" t="s">
        <v>3582</v>
      </c>
      <c r="G712" s="123">
        <v>2.4</v>
      </c>
      <c r="H712" s="123"/>
      <c r="I712" s="123">
        <v>2.4</v>
      </c>
      <c r="J712" s="123" t="s">
        <v>158</v>
      </c>
      <c r="K712" s="123" t="s">
        <v>2329</v>
      </c>
      <c r="L712" s="122" t="s">
        <v>4142</v>
      </c>
    </row>
    <row r="713" spans="1:12" s="298" customFormat="1" ht="78.75">
      <c r="A713" s="179"/>
      <c r="B713" s="447"/>
      <c r="C713" s="867">
        <v>21</v>
      </c>
      <c r="D713" s="122" t="s">
        <v>3583</v>
      </c>
      <c r="E713" s="123" t="s">
        <v>23</v>
      </c>
      <c r="F713" s="123" t="s">
        <v>2345</v>
      </c>
      <c r="G713" s="123">
        <v>0.8</v>
      </c>
      <c r="H713" s="123"/>
      <c r="I713" s="123">
        <v>0.8</v>
      </c>
      <c r="J713" s="123" t="s">
        <v>158</v>
      </c>
      <c r="K713" s="123" t="s">
        <v>2342</v>
      </c>
      <c r="L713" s="12" t="s">
        <v>4143</v>
      </c>
    </row>
    <row r="714" spans="1:12" s="298" customFormat="1" ht="78.75">
      <c r="A714" s="179"/>
      <c r="B714" s="447"/>
      <c r="C714" s="867">
        <v>22</v>
      </c>
      <c r="D714" s="122" t="s">
        <v>3584</v>
      </c>
      <c r="E714" s="123" t="s">
        <v>23</v>
      </c>
      <c r="F714" s="123" t="s">
        <v>2345</v>
      </c>
      <c r="G714" s="123">
        <v>0.79300000000000004</v>
      </c>
      <c r="H714" s="123"/>
      <c r="I714" s="123">
        <v>0.79300000000000004</v>
      </c>
      <c r="J714" s="123" t="s">
        <v>158</v>
      </c>
      <c r="K714" s="123" t="s">
        <v>3585</v>
      </c>
      <c r="L714" s="12" t="s">
        <v>4144</v>
      </c>
    </row>
    <row r="715" spans="1:12" s="298" customFormat="1" ht="78.75">
      <c r="A715" s="179"/>
      <c r="B715" s="447"/>
      <c r="C715" s="867">
        <v>23</v>
      </c>
      <c r="D715" s="1226" t="s">
        <v>3586</v>
      </c>
      <c r="E715" s="123" t="s">
        <v>32</v>
      </c>
      <c r="F715" s="123" t="s">
        <v>3587</v>
      </c>
      <c r="G715" s="3">
        <v>15.879999999999997</v>
      </c>
      <c r="H715" s="123"/>
      <c r="I715" s="3">
        <v>15.879999999999997</v>
      </c>
      <c r="J715" s="123" t="s">
        <v>158</v>
      </c>
      <c r="K715" s="123" t="s">
        <v>2342</v>
      </c>
      <c r="L715" s="122" t="s">
        <v>4145</v>
      </c>
    </row>
    <row r="716" spans="1:12" s="226" customFormat="1" ht="15.75">
      <c r="A716" s="179"/>
      <c r="B716" s="447"/>
      <c r="C716" s="448" t="s">
        <v>432</v>
      </c>
      <c r="D716" s="1433" t="s">
        <v>745</v>
      </c>
      <c r="E716" s="1434"/>
      <c r="F716" s="1435"/>
      <c r="G716" s="450"/>
      <c r="H716" s="448"/>
      <c r="I716" s="448"/>
      <c r="J716" s="448"/>
      <c r="K716" s="448"/>
      <c r="L716" s="1082"/>
    </row>
    <row r="717" spans="1:12" s="103" customFormat="1" ht="47.25">
      <c r="A717" s="484"/>
      <c r="B717" s="525"/>
      <c r="C717" s="867">
        <v>24</v>
      </c>
      <c r="D717" s="1193" t="s">
        <v>2362</v>
      </c>
      <c r="E717" s="958" t="s">
        <v>28</v>
      </c>
      <c r="F717" s="958" t="s">
        <v>2363</v>
      </c>
      <c r="G717" s="958">
        <v>1.7</v>
      </c>
      <c r="H717" s="123"/>
      <c r="I717" s="958">
        <v>1.7</v>
      </c>
      <c r="J717" s="123" t="s">
        <v>158</v>
      </c>
      <c r="K717" s="123" t="s">
        <v>2364</v>
      </c>
      <c r="L717" s="1193" t="s">
        <v>2365</v>
      </c>
    </row>
    <row r="718" spans="1:12" s="288" customFormat="1" ht="15.75" hidden="1">
      <c r="A718" s="179"/>
      <c r="B718" s="447"/>
      <c r="C718" s="448" t="s">
        <v>234</v>
      </c>
      <c r="D718" s="1444" t="s">
        <v>1048</v>
      </c>
      <c r="E718" s="1447"/>
      <c r="F718" s="1448"/>
      <c r="G718" s="450"/>
      <c r="H718" s="179"/>
      <c r="I718" s="179"/>
      <c r="J718" s="179"/>
      <c r="K718" s="179"/>
      <c r="L718" s="280"/>
    </row>
    <row r="719" spans="1:12" s="103" customFormat="1" ht="15.75" hidden="1">
      <c r="A719" s="179"/>
      <c r="B719" s="447"/>
      <c r="C719" s="449"/>
      <c r="D719" s="122"/>
      <c r="E719" s="27"/>
      <c r="F719" s="27"/>
      <c r="G719" s="571"/>
      <c r="H719" s="571"/>
      <c r="I719" s="571"/>
      <c r="J719" s="123"/>
      <c r="K719" s="123"/>
      <c r="L719" s="122"/>
    </row>
    <row r="720" spans="1:12" s="103" customFormat="1" ht="15.75" hidden="1">
      <c r="A720" s="179"/>
      <c r="B720" s="447"/>
      <c r="C720" s="449"/>
      <c r="D720" s="122"/>
      <c r="E720" s="27"/>
      <c r="F720" s="27"/>
      <c r="G720" s="571"/>
      <c r="H720" s="571"/>
      <c r="I720" s="571"/>
      <c r="J720" s="27"/>
      <c r="K720" s="123"/>
      <c r="L720" s="122"/>
    </row>
    <row r="721" spans="1:12" s="288" customFormat="1" ht="15.75">
      <c r="A721" s="179"/>
      <c r="B721" s="447"/>
      <c r="C721" s="1444" t="s">
        <v>188</v>
      </c>
      <c r="D721" s="1448"/>
      <c r="E721" s="280"/>
      <c r="F721" s="280"/>
      <c r="G721" s="450"/>
      <c r="H721" s="179"/>
      <c r="I721" s="179"/>
      <c r="J721" s="179"/>
      <c r="K721" s="179"/>
      <c r="L721" s="280"/>
    </row>
    <row r="722" spans="1:12" s="288" customFormat="1" ht="15.75">
      <c r="A722" s="179"/>
      <c r="B722" s="447"/>
      <c r="C722" s="448" t="s">
        <v>233</v>
      </c>
      <c r="D722" s="1444" t="s">
        <v>749</v>
      </c>
      <c r="E722" s="1445"/>
      <c r="F722" s="1446"/>
      <c r="G722" s="450"/>
      <c r="H722" s="179"/>
      <c r="I722" s="179"/>
      <c r="J722" s="179"/>
      <c r="K722" s="179"/>
      <c r="L722" s="280"/>
    </row>
    <row r="723" spans="1:12" s="226" customFormat="1" ht="15.75">
      <c r="A723" s="179"/>
      <c r="B723" s="447">
        <v>5</v>
      </c>
      <c r="C723" s="526" t="s">
        <v>450</v>
      </c>
      <c r="D723" s="1471" t="s">
        <v>747</v>
      </c>
      <c r="E723" s="1472"/>
      <c r="F723" s="1473"/>
      <c r="G723" s="450"/>
      <c r="H723" s="526"/>
      <c r="I723" s="526"/>
      <c r="J723" s="526"/>
      <c r="K723" s="526"/>
      <c r="L723" s="528"/>
    </row>
    <row r="724" spans="1:12" s="103" customFormat="1" ht="63">
      <c r="A724" s="179"/>
      <c r="B724" s="447"/>
      <c r="C724" s="123">
        <v>1</v>
      </c>
      <c r="D724" s="123" t="s">
        <v>2383</v>
      </c>
      <c r="E724" s="8" t="s">
        <v>22</v>
      </c>
      <c r="F724" s="8" t="s">
        <v>2384</v>
      </c>
      <c r="G724" s="978">
        <v>1</v>
      </c>
      <c r="H724" s="979">
        <f>+G724</f>
        <v>1</v>
      </c>
      <c r="I724" s="978">
        <v>1</v>
      </c>
      <c r="J724" s="26" t="s">
        <v>131</v>
      </c>
      <c r="K724" s="123" t="s">
        <v>2385</v>
      </c>
      <c r="L724" s="123" t="s">
        <v>2386</v>
      </c>
    </row>
    <row r="725" spans="1:12" s="103" customFormat="1" ht="63">
      <c r="A725" s="179"/>
      <c r="B725" s="447"/>
      <c r="C725" s="123">
        <v>2</v>
      </c>
      <c r="D725" s="123" t="s">
        <v>2387</v>
      </c>
      <c r="E725" s="8" t="s">
        <v>22</v>
      </c>
      <c r="F725" s="8" t="s">
        <v>2384</v>
      </c>
      <c r="G725" s="978">
        <v>1.8</v>
      </c>
      <c r="H725" s="979">
        <f>+G725</f>
        <v>1.8</v>
      </c>
      <c r="I725" s="978">
        <v>1.8</v>
      </c>
      <c r="J725" s="26" t="s">
        <v>131</v>
      </c>
      <c r="K725" s="123" t="s">
        <v>2385</v>
      </c>
      <c r="L725" s="123" t="s">
        <v>2388</v>
      </c>
    </row>
    <row r="726" spans="1:12" s="103" customFormat="1" ht="63">
      <c r="A726" s="179"/>
      <c r="B726" s="447"/>
      <c r="C726" s="123">
        <v>3</v>
      </c>
      <c r="D726" s="123" t="s">
        <v>2389</v>
      </c>
      <c r="E726" s="8" t="s">
        <v>22</v>
      </c>
      <c r="F726" s="8" t="s">
        <v>2384</v>
      </c>
      <c r="G726" s="978">
        <v>1</v>
      </c>
      <c r="H726" s="979">
        <f>+G726</f>
        <v>1</v>
      </c>
      <c r="I726" s="978">
        <v>1</v>
      </c>
      <c r="J726" s="26" t="s">
        <v>131</v>
      </c>
      <c r="K726" s="123" t="s">
        <v>2390</v>
      </c>
      <c r="L726" s="123" t="s">
        <v>2391</v>
      </c>
    </row>
    <row r="727" spans="1:12" s="103" customFormat="1" ht="63">
      <c r="A727" s="179"/>
      <c r="B727" s="447"/>
      <c r="C727" s="123">
        <v>4</v>
      </c>
      <c r="D727" s="123" t="s">
        <v>2392</v>
      </c>
      <c r="E727" s="8" t="s">
        <v>22</v>
      </c>
      <c r="F727" s="8" t="s">
        <v>2384</v>
      </c>
      <c r="G727" s="978">
        <v>1.5</v>
      </c>
      <c r="H727" s="979">
        <f>+G727</f>
        <v>1.5</v>
      </c>
      <c r="I727" s="978">
        <v>1.5</v>
      </c>
      <c r="J727" s="26" t="s">
        <v>131</v>
      </c>
      <c r="K727" s="123" t="s">
        <v>2390</v>
      </c>
      <c r="L727" s="123" t="s">
        <v>2393</v>
      </c>
    </row>
    <row r="728" spans="1:12" s="103" customFormat="1" ht="63">
      <c r="A728" s="179"/>
      <c r="B728" s="447"/>
      <c r="C728" s="123">
        <v>5</v>
      </c>
      <c r="D728" s="123" t="s">
        <v>2394</v>
      </c>
      <c r="E728" s="8" t="s">
        <v>22</v>
      </c>
      <c r="F728" s="8" t="s">
        <v>2384</v>
      </c>
      <c r="G728" s="970">
        <v>0.24</v>
      </c>
      <c r="H728" s="971"/>
      <c r="I728" s="970">
        <v>0.24</v>
      </c>
      <c r="J728" s="26" t="s">
        <v>131</v>
      </c>
      <c r="K728" s="972" t="s">
        <v>2395</v>
      </c>
      <c r="L728" s="123" t="s">
        <v>2396</v>
      </c>
    </row>
    <row r="729" spans="1:12" s="103" customFormat="1" ht="63">
      <c r="A729" s="179"/>
      <c r="B729" s="447"/>
      <c r="C729" s="123">
        <v>6</v>
      </c>
      <c r="D729" s="123" t="s">
        <v>2397</v>
      </c>
      <c r="E729" s="8" t="s">
        <v>22</v>
      </c>
      <c r="F729" s="8" t="s">
        <v>2384</v>
      </c>
      <c r="G729" s="970">
        <v>1</v>
      </c>
      <c r="H729" s="971"/>
      <c r="I729" s="970">
        <v>1</v>
      </c>
      <c r="J729" s="26" t="s">
        <v>131</v>
      </c>
      <c r="K729" s="972" t="s">
        <v>2398</v>
      </c>
      <c r="L729" s="123" t="s">
        <v>2399</v>
      </c>
    </row>
    <row r="730" spans="1:12" s="103" customFormat="1" ht="78.75">
      <c r="A730" s="179"/>
      <c r="B730" s="447"/>
      <c r="C730" s="123">
        <v>7</v>
      </c>
      <c r="D730" s="123" t="s">
        <v>2400</v>
      </c>
      <c r="E730" s="8" t="s">
        <v>22</v>
      </c>
      <c r="F730" s="8" t="s">
        <v>2384</v>
      </c>
      <c r="G730" s="978">
        <v>0.6</v>
      </c>
      <c r="H730" s="979">
        <f>+G730</f>
        <v>0.6</v>
      </c>
      <c r="I730" s="978">
        <v>0.6</v>
      </c>
      <c r="J730" s="26" t="s">
        <v>131</v>
      </c>
      <c r="K730" s="123" t="s">
        <v>2398</v>
      </c>
      <c r="L730" s="9" t="s">
        <v>2401</v>
      </c>
    </row>
    <row r="731" spans="1:12" s="103" customFormat="1" ht="63">
      <c r="A731" s="179"/>
      <c r="B731" s="447"/>
      <c r="C731" s="123">
        <v>8</v>
      </c>
      <c r="D731" s="401" t="s">
        <v>2402</v>
      </c>
      <c r="E731" s="401" t="s">
        <v>24</v>
      </c>
      <c r="F731" s="401" t="s">
        <v>25</v>
      </c>
      <c r="G731" s="444">
        <v>0.95</v>
      </c>
      <c r="H731" s="401"/>
      <c r="I731" s="401">
        <v>0.95</v>
      </c>
      <c r="J731" s="27" t="s">
        <v>131</v>
      </c>
      <c r="K731" s="401" t="s">
        <v>2403</v>
      </c>
      <c r="L731" s="401" t="s">
        <v>2404</v>
      </c>
    </row>
    <row r="732" spans="1:12" s="103" customFormat="1" ht="47.25">
      <c r="A732" s="179"/>
      <c r="B732" s="447"/>
      <c r="C732" s="123">
        <v>9</v>
      </c>
      <c r="D732" s="401" t="s">
        <v>2405</v>
      </c>
      <c r="E732" s="401" t="s">
        <v>24</v>
      </c>
      <c r="F732" s="401" t="s">
        <v>25</v>
      </c>
      <c r="G732" s="444">
        <v>1.1000000000000001</v>
      </c>
      <c r="H732" s="401"/>
      <c r="I732" s="401">
        <v>1.1000000000000001</v>
      </c>
      <c r="J732" s="27" t="s">
        <v>131</v>
      </c>
      <c r="K732" s="401" t="s">
        <v>2406</v>
      </c>
      <c r="L732" s="401" t="s">
        <v>2407</v>
      </c>
    </row>
    <row r="733" spans="1:12" s="103" customFormat="1" ht="173.25">
      <c r="A733" s="179"/>
      <c r="B733" s="447"/>
      <c r="C733" s="123">
        <v>10</v>
      </c>
      <c r="D733" s="123" t="s">
        <v>2408</v>
      </c>
      <c r="E733" s="8" t="s">
        <v>23</v>
      </c>
      <c r="F733" s="123" t="s">
        <v>2409</v>
      </c>
      <c r="G733" s="123">
        <v>9.4499999999999993</v>
      </c>
      <c r="H733" s="973"/>
      <c r="I733" s="9">
        <f t="shared" ref="I733" si="6">G733</f>
        <v>9.4499999999999993</v>
      </c>
      <c r="J733" s="123" t="s">
        <v>131</v>
      </c>
      <c r="K733" s="8" t="s">
        <v>601</v>
      </c>
      <c r="L733" s="123" t="s">
        <v>2410</v>
      </c>
    </row>
    <row r="734" spans="1:12" s="103" customFormat="1" ht="78.75">
      <c r="A734" s="179"/>
      <c r="B734" s="447"/>
      <c r="C734" s="123">
        <v>11</v>
      </c>
      <c r="D734" s="27" t="s">
        <v>2411</v>
      </c>
      <c r="E734" s="451" t="s">
        <v>23</v>
      </c>
      <c r="F734" s="27" t="s">
        <v>404</v>
      </c>
      <c r="G734" s="974">
        <v>3.2472400000000001</v>
      </c>
      <c r="H734" s="975"/>
      <c r="I734" s="3">
        <v>3.2472400000000001</v>
      </c>
      <c r="J734" s="27" t="s">
        <v>131</v>
      </c>
      <c r="K734" s="976" t="s">
        <v>2412</v>
      </c>
      <c r="L734" s="27" t="s">
        <v>2413</v>
      </c>
    </row>
    <row r="735" spans="1:12" s="103" customFormat="1" ht="47.25">
      <c r="A735" s="179"/>
      <c r="B735" s="447"/>
      <c r="C735" s="123">
        <v>12</v>
      </c>
      <c r="D735" s="27" t="s">
        <v>2414</v>
      </c>
      <c r="E735" s="451" t="s">
        <v>23</v>
      </c>
      <c r="F735" s="27" t="s">
        <v>404</v>
      </c>
      <c r="G735" s="444">
        <v>0.1</v>
      </c>
      <c r="H735" s="527"/>
      <c r="I735" s="527">
        <v>0.1</v>
      </c>
      <c r="J735" s="27" t="s">
        <v>131</v>
      </c>
      <c r="K735" s="27" t="s">
        <v>2403</v>
      </c>
      <c r="L735" s="27" t="s">
        <v>2415</v>
      </c>
    </row>
    <row r="736" spans="1:12" s="103" customFormat="1" ht="47.25">
      <c r="A736" s="179"/>
      <c r="B736" s="447"/>
      <c r="C736" s="123">
        <v>13</v>
      </c>
      <c r="D736" s="27" t="s">
        <v>2416</v>
      </c>
      <c r="E736" s="451" t="s">
        <v>23</v>
      </c>
      <c r="F736" s="27" t="s">
        <v>404</v>
      </c>
      <c r="G736" s="444">
        <v>0.18</v>
      </c>
      <c r="H736" s="527"/>
      <c r="I736" s="527">
        <v>0.18</v>
      </c>
      <c r="J736" s="27" t="s">
        <v>131</v>
      </c>
      <c r="K736" s="27" t="s">
        <v>2417</v>
      </c>
      <c r="L736" s="27" t="s">
        <v>2418</v>
      </c>
    </row>
    <row r="737" spans="1:12" s="103" customFormat="1" ht="47.25">
      <c r="A737" s="179"/>
      <c r="B737" s="447"/>
      <c r="C737" s="123">
        <v>14</v>
      </c>
      <c r="D737" s="27" t="s">
        <v>2419</v>
      </c>
      <c r="E737" s="451" t="s">
        <v>23</v>
      </c>
      <c r="F737" s="27" t="s">
        <v>404</v>
      </c>
      <c r="G737" s="444">
        <v>0.3</v>
      </c>
      <c r="H737" s="451"/>
      <c r="I737" s="527">
        <v>0.3</v>
      </c>
      <c r="J737" s="27" t="s">
        <v>131</v>
      </c>
      <c r="K737" s="451" t="s">
        <v>2406</v>
      </c>
      <c r="L737" s="27" t="s">
        <v>2420</v>
      </c>
    </row>
    <row r="738" spans="1:12" s="103" customFormat="1" ht="47.25">
      <c r="A738" s="179"/>
      <c r="B738" s="447"/>
      <c r="C738" s="123">
        <v>15</v>
      </c>
      <c r="D738" s="27" t="s">
        <v>2421</v>
      </c>
      <c r="E738" s="401" t="s">
        <v>1243</v>
      </c>
      <c r="F738" s="401" t="s">
        <v>2384</v>
      </c>
      <c r="G738" s="444">
        <v>0.15</v>
      </c>
      <c r="H738" s="401"/>
      <c r="I738" s="401">
        <v>0.15</v>
      </c>
      <c r="J738" s="27" t="s">
        <v>131</v>
      </c>
      <c r="K738" s="401" t="s">
        <v>2422</v>
      </c>
      <c r="L738" s="27" t="s">
        <v>2423</v>
      </c>
    </row>
    <row r="739" spans="1:12" s="103" customFormat="1" ht="126">
      <c r="A739" s="179"/>
      <c r="B739" s="447"/>
      <c r="C739" s="123">
        <v>16</v>
      </c>
      <c r="D739" s="8" t="s">
        <v>2424</v>
      </c>
      <c r="E739" s="123" t="s">
        <v>23</v>
      </c>
      <c r="F739" s="123" t="s">
        <v>2384</v>
      </c>
      <c r="G739" s="8">
        <v>18.7</v>
      </c>
      <c r="H739" s="8">
        <v>6.91</v>
      </c>
      <c r="I739" s="8">
        <v>18.7</v>
      </c>
      <c r="J739" s="8" t="s">
        <v>131</v>
      </c>
      <c r="K739" s="8" t="s">
        <v>2425</v>
      </c>
      <c r="L739" s="8" t="s">
        <v>2426</v>
      </c>
    </row>
    <row r="740" spans="1:12" s="103" customFormat="1" ht="63">
      <c r="A740" s="179"/>
      <c r="B740" s="447"/>
      <c r="C740" s="123">
        <v>17</v>
      </c>
      <c r="D740" s="8" t="s">
        <v>2427</v>
      </c>
      <c r="E740" s="8" t="s">
        <v>24</v>
      </c>
      <c r="F740" s="123" t="s">
        <v>2384</v>
      </c>
      <c r="G740" s="8">
        <v>1.1000000000000001</v>
      </c>
      <c r="H740" s="8">
        <v>0.04</v>
      </c>
      <c r="I740" s="8">
        <v>1.1000000000000001</v>
      </c>
      <c r="J740" s="8" t="s">
        <v>131</v>
      </c>
      <c r="K740" s="8" t="s">
        <v>2428</v>
      </c>
      <c r="L740" s="8" t="s">
        <v>2429</v>
      </c>
    </row>
    <row r="741" spans="1:12" s="327" customFormat="1" ht="15.75">
      <c r="A741" s="179"/>
      <c r="B741" s="447"/>
      <c r="C741" s="526" t="s">
        <v>431</v>
      </c>
      <c r="D741" s="1439" t="s">
        <v>743</v>
      </c>
      <c r="E741" s="1440"/>
      <c r="F741" s="1441"/>
      <c r="G741" s="450"/>
      <c r="H741" s="526"/>
      <c r="I741" s="526"/>
      <c r="J741" s="526"/>
      <c r="K741" s="526"/>
      <c r="L741" s="526"/>
    </row>
    <row r="742" spans="1:12" s="103" customFormat="1" ht="63">
      <c r="A742" s="179"/>
      <c r="B742" s="447"/>
      <c r="C742" s="123">
        <v>18</v>
      </c>
      <c r="D742" s="123" t="s">
        <v>2430</v>
      </c>
      <c r="E742" s="8" t="s">
        <v>22</v>
      </c>
      <c r="F742" s="8" t="s">
        <v>2384</v>
      </c>
      <c r="G742" s="978">
        <v>2.1</v>
      </c>
      <c r="H742" s="979">
        <f>+G742</f>
        <v>2.1</v>
      </c>
      <c r="I742" s="26">
        <f t="shared" ref="I742:I745" si="7">+G742</f>
        <v>2.1</v>
      </c>
      <c r="J742" s="26" t="s">
        <v>131</v>
      </c>
      <c r="K742" s="123" t="s">
        <v>2431</v>
      </c>
      <c r="L742" s="123" t="s">
        <v>2432</v>
      </c>
    </row>
    <row r="743" spans="1:12" s="103" customFormat="1" ht="63">
      <c r="A743" s="179"/>
      <c r="B743" s="447"/>
      <c r="C743" s="123">
        <v>19</v>
      </c>
      <c r="D743" s="123" t="s">
        <v>2433</v>
      </c>
      <c r="E743" s="8" t="s">
        <v>22</v>
      </c>
      <c r="F743" s="8" t="s">
        <v>2384</v>
      </c>
      <c r="G743" s="970">
        <v>0.75</v>
      </c>
      <c r="H743" s="971"/>
      <c r="I743" s="26">
        <f t="shared" si="7"/>
        <v>0.75</v>
      </c>
      <c r="J743" s="26" t="s">
        <v>131</v>
      </c>
      <c r="K743" s="972" t="s">
        <v>2434</v>
      </c>
      <c r="L743" s="123" t="s">
        <v>2435</v>
      </c>
    </row>
    <row r="744" spans="1:12" s="103" customFormat="1" ht="63">
      <c r="A744" s="400"/>
      <c r="B744" s="485"/>
      <c r="C744" s="123">
        <v>20</v>
      </c>
      <c r="D744" s="123" t="s">
        <v>2436</v>
      </c>
      <c r="E744" s="8" t="s">
        <v>22</v>
      </c>
      <c r="F744" s="8" t="s">
        <v>2384</v>
      </c>
      <c r="G744" s="26">
        <v>7.0000000000000007E-2</v>
      </c>
      <c r="H744" s="3"/>
      <c r="I744" s="26">
        <f t="shared" si="7"/>
        <v>7.0000000000000007E-2</v>
      </c>
      <c r="J744" s="26" t="s">
        <v>131</v>
      </c>
      <c r="K744" s="123" t="s">
        <v>2437</v>
      </c>
      <c r="L744" s="123" t="s">
        <v>2438</v>
      </c>
    </row>
    <row r="745" spans="1:12" s="103" customFormat="1" ht="47.25">
      <c r="A745" s="452"/>
      <c r="B745" s="453"/>
      <c r="C745" s="123">
        <v>21</v>
      </c>
      <c r="D745" s="123" t="s">
        <v>2439</v>
      </c>
      <c r="E745" s="8" t="s">
        <v>22</v>
      </c>
      <c r="F745" s="8" t="s">
        <v>2384</v>
      </c>
      <c r="G745" s="26">
        <v>0.96</v>
      </c>
      <c r="H745" s="3"/>
      <c r="I745" s="26">
        <f t="shared" si="7"/>
        <v>0.96</v>
      </c>
      <c r="J745" s="26" t="s">
        <v>131</v>
      </c>
      <c r="K745" s="123" t="s">
        <v>2428</v>
      </c>
      <c r="L745" s="123" t="s">
        <v>2440</v>
      </c>
    </row>
    <row r="746" spans="1:12" s="103" customFormat="1" ht="63">
      <c r="A746" s="452"/>
      <c r="B746" s="453"/>
      <c r="C746" s="123">
        <v>22</v>
      </c>
      <c r="D746" s="27" t="s">
        <v>2441</v>
      </c>
      <c r="E746" s="27" t="s">
        <v>23</v>
      </c>
      <c r="F746" s="27" t="s">
        <v>2384</v>
      </c>
      <c r="G746" s="444">
        <v>2.1</v>
      </c>
      <c r="H746" s="977"/>
      <c r="I746" s="977">
        <v>2.1</v>
      </c>
      <c r="J746" s="401" t="s">
        <v>131</v>
      </c>
      <c r="K746" s="401" t="s">
        <v>2442</v>
      </c>
      <c r="L746" s="401" t="s">
        <v>2443</v>
      </c>
    </row>
    <row r="747" spans="1:12" s="103" customFormat="1" ht="47.25">
      <c r="A747" s="452"/>
      <c r="B747" s="453"/>
      <c r="C747" s="123">
        <v>23</v>
      </c>
      <c r="D747" s="123" t="s">
        <v>2444</v>
      </c>
      <c r="E747" s="8" t="s">
        <v>23</v>
      </c>
      <c r="F747" s="8" t="s">
        <v>2445</v>
      </c>
      <c r="G747" s="8">
        <v>15.75</v>
      </c>
      <c r="H747" s="8">
        <v>6</v>
      </c>
      <c r="I747" s="8">
        <v>15.75</v>
      </c>
      <c r="J747" s="8" t="s">
        <v>131</v>
      </c>
      <c r="K747" s="8" t="s">
        <v>2446</v>
      </c>
      <c r="L747" s="8" t="s">
        <v>2447</v>
      </c>
    </row>
    <row r="748" spans="1:12" s="103" customFormat="1" ht="47.25">
      <c r="A748" s="452"/>
      <c r="B748" s="453"/>
      <c r="C748" s="123">
        <v>24</v>
      </c>
      <c r="D748" s="123" t="s">
        <v>2448</v>
      </c>
      <c r="E748" s="8" t="s">
        <v>24</v>
      </c>
      <c r="F748" s="8" t="s">
        <v>2384</v>
      </c>
      <c r="G748" s="8">
        <v>1</v>
      </c>
      <c r="H748" s="8">
        <v>0.3</v>
      </c>
      <c r="I748" s="8">
        <v>0.3</v>
      </c>
      <c r="J748" s="8" t="s">
        <v>131</v>
      </c>
      <c r="K748" s="8" t="s">
        <v>2449</v>
      </c>
      <c r="L748" s="8" t="s">
        <v>2450</v>
      </c>
    </row>
    <row r="749" spans="1:12" s="103" customFormat="1" ht="63">
      <c r="A749" s="452"/>
      <c r="B749" s="453"/>
      <c r="C749" s="123">
        <v>25</v>
      </c>
      <c r="D749" s="123" t="s">
        <v>2451</v>
      </c>
      <c r="E749" s="8" t="s">
        <v>31</v>
      </c>
      <c r="F749" s="8" t="s">
        <v>2384</v>
      </c>
      <c r="G749" s="8">
        <v>1</v>
      </c>
      <c r="H749" s="8">
        <v>0.3</v>
      </c>
      <c r="I749" s="8">
        <v>0.3</v>
      </c>
      <c r="J749" s="8" t="s">
        <v>131</v>
      </c>
      <c r="K749" s="8" t="s">
        <v>2428</v>
      </c>
      <c r="L749" s="8" t="s">
        <v>2452</v>
      </c>
    </row>
    <row r="750" spans="1:12" s="103" customFormat="1" ht="47.25">
      <c r="A750" s="452"/>
      <c r="B750" s="453"/>
      <c r="C750" s="123">
        <v>26</v>
      </c>
      <c r="D750" s="123" t="s">
        <v>2453</v>
      </c>
      <c r="E750" s="8" t="s">
        <v>31</v>
      </c>
      <c r="F750" s="8" t="s">
        <v>2384</v>
      </c>
      <c r="G750" s="8">
        <v>1</v>
      </c>
      <c r="H750" s="8">
        <v>0.5</v>
      </c>
      <c r="I750" s="8">
        <v>0.5</v>
      </c>
      <c r="J750" s="8" t="s">
        <v>131</v>
      </c>
      <c r="K750" s="8" t="s">
        <v>2454</v>
      </c>
      <c r="L750" s="8" t="s">
        <v>2455</v>
      </c>
    </row>
    <row r="751" spans="1:12" s="103" customFormat="1" ht="78.75">
      <c r="A751" s="400"/>
      <c r="B751" s="485"/>
      <c r="C751" s="123">
        <v>27</v>
      </c>
      <c r="D751" s="123" t="s">
        <v>2456</v>
      </c>
      <c r="E751" s="123" t="s">
        <v>45</v>
      </c>
      <c r="F751" s="123" t="s">
        <v>25</v>
      </c>
      <c r="G751" s="571">
        <v>1.4</v>
      </c>
      <c r="H751" s="571"/>
      <c r="I751" s="571">
        <v>1.4</v>
      </c>
      <c r="J751" s="123" t="s">
        <v>131</v>
      </c>
      <c r="K751" s="123" t="s">
        <v>2457</v>
      </c>
      <c r="L751" s="8" t="s">
        <v>2458</v>
      </c>
    </row>
    <row r="752" spans="1:12" s="288" customFormat="1" ht="15.75">
      <c r="A752" s="179"/>
      <c r="B752" s="447"/>
      <c r="C752" s="448" t="s">
        <v>234</v>
      </c>
      <c r="D752" s="1458" t="s">
        <v>1048</v>
      </c>
      <c r="E752" s="1468"/>
      <c r="F752" s="1459"/>
      <c r="G752" s="450"/>
      <c r="H752" s="179"/>
      <c r="I752" s="179"/>
      <c r="J752" s="179"/>
      <c r="K752" s="179"/>
      <c r="L752" s="179"/>
    </row>
    <row r="753" spans="1:12" s="103" customFormat="1" ht="94.5">
      <c r="A753" s="179"/>
      <c r="B753" s="447"/>
      <c r="C753" s="123">
        <v>28</v>
      </c>
      <c r="D753" s="27" t="s">
        <v>2494</v>
      </c>
      <c r="E753" s="8" t="s">
        <v>22</v>
      </c>
      <c r="F753" s="8" t="s">
        <v>2384</v>
      </c>
      <c r="G753" s="26">
        <v>0.03</v>
      </c>
      <c r="H753" s="3"/>
      <c r="I753" s="26">
        <f t="shared" ref="I753" si="8">+G753</f>
        <v>0.03</v>
      </c>
      <c r="J753" s="123" t="s">
        <v>131</v>
      </c>
      <c r="K753" s="123" t="s">
        <v>2495</v>
      </c>
      <c r="L753" s="123" t="s">
        <v>2496</v>
      </c>
    </row>
    <row r="754" spans="1:12" s="103" customFormat="1" ht="31.5">
      <c r="A754" s="179"/>
      <c r="B754" s="447"/>
      <c r="C754" s="123">
        <v>29</v>
      </c>
      <c r="D754" s="123" t="s">
        <v>2497</v>
      </c>
      <c r="E754" s="123" t="s">
        <v>31</v>
      </c>
      <c r="F754" s="8" t="s">
        <v>2384</v>
      </c>
      <c r="G754" s="26">
        <v>0.1</v>
      </c>
      <c r="H754" s="123"/>
      <c r="I754" s="26">
        <f>G754</f>
        <v>0.1</v>
      </c>
      <c r="J754" s="123" t="s">
        <v>131</v>
      </c>
      <c r="K754" s="123" t="s">
        <v>2489</v>
      </c>
      <c r="L754" s="123" t="s">
        <v>2498</v>
      </c>
    </row>
    <row r="755" spans="1:12" s="103" customFormat="1" ht="47.25">
      <c r="A755" s="179"/>
      <c r="B755" s="447"/>
      <c r="C755" s="123">
        <v>30</v>
      </c>
      <c r="D755" s="123" t="s">
        <v>2499</v>
      </c>
      <c r="E755" s="123" t="s">
        <v>31</v>
      </c>
      <c r="F755" s="8" t="s">
        <v>2384</v>
      </c>
      <c r="G755" s="3">
        <v>0.08</v>
      </c>
      <c r="H755" s="123"/>
      <c r="I755" s="26">
        <f t="shared" ref="I755:I776" si="9">G755</f>
        <v>0.08</v>
      </c>
      <c r="J755" s="123" t="s">
        <v>131</v>
      </c>
      <c r="K755" s="123" t="s">
        <v>2500</v>
      </c>
      <c r="L755" s="123" t="s">
        <v>2501</v>
      </c>
    </row>
    <row r="756" spans="1:12" s="103" customFormat="1" ht="31.5">
      <c r="A756" s="179"/>
      <c r="B756" s="447"/>
      <c r="C756" s="123">
        <v>31</v>
      </c>
      <c r="D756" s="123" t="s">
        <v>2502</v>
      </c>
      <c r="E756" s="123" t="s">
        <v>31</v>
      </c>
      <c r="F756" s="8" t="s">
        <v>2384</v>
      </c>
      <c r="G756" s="26">
        <v>0.15</v>
      </c>
      <c r="H756" s="123"/>
      <c r="I756" s="26">
        <f t="shared" si="9"/>
        <v>0.15</v>
      </c>
      <c r="J756" s="123" t="s">
        <v>131</v>
      </c>
      <c r="K756" s="123" t="s">
        <v>2503</v>
      </c>
      <c r="L756" s="123" t="s">
        <v>2504</v>
      </c>
    </row>
    <row r="757" spans="1:12" s="103" customFormat="1" ht="31.5">
      <c r="A757" s="179"/>
      <c r="B757" s="447"/>
      <c r="C757" s="123">
        <v>32</v>
      </c>
      <c r="D757" s="123" t="s">
        <v>2505</v>
      </c>
      <c r="E757" s="123" t="s">
        <v>31</v>
      </c>
      <c r="F757" s="8" t="s">
        <v>2384</v>
      </c>
      <c r="G757" s="26">
        <v>0.4</v>
      </c>
      <c r="H757" s="3"/>
      <c r="I757" s="26">
        <f t="shared" si="9"/>
        <v>0.4</v>
      </c>
      <c r="J757" s="123" t="s">
        <v>131</v>
      </c>
      <c r="K757" s="123" t="s">
        <v>2506</v>
      </c>
      <c r="L757" s="123" t="s">
        <v>2507</v>
      </c>
    </row>
    <row r="758" spans="1:12" s="103" customFormat="1" ht="47.25">
      <c r="A758" s="179"/>
      <c r="B758" s="447"/>
      <c r="C758" s="123">
        <v>33</v>
      </c>
      <c r="D758" s="123" t="s">
        <v>2508</v>
      </c>
      <c r="E758" s="123" t="s">
        <v>31</v>
      </c>
      <c r="F758" s="8" t="s">
        <v>2384</v>
      </c>
      <c r="G758" s="123">
        <v>0.1</v>
      </c>
      <c r="H758" s="123"/>
      <c r="I758" s="26">
        <f t="shared" si="9"/>
        <v>0.1</v>
      </c>
      <c r="J758" s="123" t="s">
        <v>131</v>
      </c>
      <c r="K758" s="123" t="s">
        <v>2509</v>
      </c>
      <c r="L758" s="123" t="s">
        <v>2510</v>
      </c>
    </row>
    <row r="759" spans="1:12" s="103" customFormat="1" ht="31.5">
      <c r="A759" s="179"/>
      <c r="B759" s="447"/>
      <c r="C759" s="123">
        <v>34</v>
      </c>
      <c r="D759" s="123" t="s">
        <v>2511</v>
      </c>
      <c r="E759" s="123" t="s">
        <v>31</v>
      </c>
      <c r="F759" s="8" t="s">
        <v>2384</v>
      </c>
      <c r="G759" s="123">
        <v>0.1</v>
      </c>
      <c r="H759" s="123"/>
      <c r="I759" s="26">
        <f t="shared" si="9"/>
        <v>0.1</v>
      </c>
      <c r="J759" s="123" t="s">
        <v>131</v>
      </c>
      <c r="K759" s="123" t="s">
        <v>2512</v>
      </c>
      <c r="L759" s="123" t="s">
        <v>2513</v>
      </c>
    </row>
    <row r="760" spans="1:12" s="103" customFormat="1" ht="31.5">
      <c r="A760" s="179"/>
      <c r="B760" s="447"/>
      <c r="C760" s="123">
        <v>35</v>
      </c>
      <c r="D760" s="123" t="s">
        <v>2514</v>
      </c>
      <c r="E760" s="123" t="s">
        <v>31</v>
      </c>
      <c r="F760" s="8" t="s">
        <v>2384</v>
      </c>
      <c r="G760" s="123">
        <v>0.11</v>
      </c>
      <c r="H760" s="123"/>
      <c r="I760" s="26">
        <f t="shared" si="9"/>
        <v>0.11</v>
      </c>
      <c r="J760" s="123" t="s">
        <v>131</v>
      </c>
      <c r="K760" s="123" t="s">
        <v>2512</v>
      </c>
      <c r="L760" s="123" t="s">
        <v>2515</v>
      </c>
    </row>
    <row r="761" spans="1:12" s="103" customFormat="1" ht="31.5">
      <c r="A761" s="179"/>
      <c r="B761" s="447"/>
      <c r="C761" s="123">
        <v>36</v>
      </c>
      <c r="D761" s="123" t="s">
        <v>2516</v>
      </c>
      <c r="E761" s="123" t="s">
        <v>31</v>
      </c>
      <c r="F761" s="8" t="s">
        <v>2384</v>
      </c>
      <c r="G761" s="123">
        <v>0.19</v>
      </c>
      <c r="H761" s="123"/>
      <c r="I761" s="26">
        <f t="shared" si="9"/>
        <v>0.19</v>
      </c>
      <c r="J761" s="123" t="s">
        <v>131</v>
      </c>
      <c r="K761" s="123" t="s">
        <v>2517</v>
      </c>
      <c r="L761" s="123" t="s">
        <v>2518</v>
      </c>
    </row>
    <row r="762" spans="1:12" s="103" customFormat="1" ht="31.5">
      <c r="A762" s="179"/>
      <c r="B762" s="447"/>
      <c r="C762" s="123">
        <v>37</v>
      </c>
      <c r="D762" s="123" t="s">
        <v>2519</v>
      </c>
      <c r="E762" s="123" t="s">
        <v>31</v>
      </c>
      <c r="F762" s="8" t="s">
        <v>2384</v>
      </c>
      <c r="G762" s="123">
        <v>0.15</v>
      </c>
      <c r="H762" s="123"/>
      <c r="I762" s="26">
        <f t="shared" si="9"/>
        <v>0.15</v>
      </c>
      <c r="J762" s="123" t="s">
        <v>131</v>
      </c>
      <c r="K762" s="123" t="s">
        <v>2517</v>
      </c>
      <c r="L762" s="123" t="s">
        <v>2520</v>
      </c>
    </row>
    <row r="763" spans="1:12" s="103" customFormat="1" ht="31.5">
      <c r="A763" s="179"/>
      <c r="B763" s="447"/>
      <c r="C763" s="123">
        <v>38</v>
      </c>
      <c r="D763" s="123" t="s">
        <v>2521</v>
      </c>
      <c r="E763" s="123" t="s">
        <v>31</v>
      </c>
      <c r="F763" s="8" t="s">
        <v>2384</v>
      </c>
      <c r="G763" s="123">
        <v>0.21</v>
      </c>
      <c r="H763" s="123"/>
      <c r="I763" s="26">
        <f t="shared" si="9"/>
        <v>0.21</v>
      </c>
      <c r="J763" s="123" t="s">
        <v>131</v>
      </c>
      <c r="K763" s="123" t="s">
        <v>2522</v>
      </c>
      <c r="L763" s="123" t="s">
        <v>2523</v>
      </c>
    </row>
    <row r="764" spans="1:12" s="103" customFormat="1" ht="47.25">
      <c r="A764" s="179"/>
      <c r="B764" s="447"/>
      <c r="C764" s="123">
        <v>39</v>
      </c>
      <c r="D764" s="123" t="s">
        <v>2524</v>
      </c>
      <c r="E764" s="123" t="s">
        <v>31</v>
      </c>
      <c r="F764" s="8" t="s">
        <v>2384</v>
      </c>
      <c r="G764" s="123">
        <v>0.2</v>
      </c>
      <c r="H764" s="123"/>
      <c r="I764" s="26">
        <f t="shared" si="9"/>
        <v>0.2</v>
      </c>
      <c r="J764" s="123" t="s">
        <v>131</v>
      </c>
      <c r="K764" s="123" t="s">
        <v>2525</v>
      </c>
      <c r="L764" s="123" t="s">
        <v>2526</v>
      </c>
    </row>
    <row r="765" spans="1:12" s="103" customFormat="1" ht="47.25">
      <c r="A765" s="179"/>
      <c r="B765" s="447"/>
      <c r="C765" s="123">
        <v>40</v>
      </c>
      <c r="D765" s="123" t="s">
        <v>2527</v>
      </c>
      <c r="E765" s="123" t="s">
        <v>31</v>
      </c>
      <c r="F765" s="8" t="s">
        <v>2384</v>
      </c>
      <c r="G765" s="123">
        <v>0.26</v>
      </c>
      <c r="H765" s="123"/>
      <c r="I765" s="26">
        <f t="shared" si="9"/>
        <v>0.26</v>
      </c>
      <c r="J765" s="123" t="s">
        <v>131</v>
      </c>
      <c r="K765" s="123" t="s">
        <v>2528</v>
      </c>
      <c r="L765" s="123" t="s">
        <v>2529</v>
      </c>
    </row>
    <row r="766" spans="1:12" s="103" customFormat="1" ht="31.5">
      <c r="A766" s="179"/>
      <c r="B766" s="447"/>
      <c r="C766" s="123">
        <v>41</v>
      </c>
      <c r="D766" s="123" t="s">
        <v>2530</v>
      </c>
      <c r="E766" s="123" t="s">
        <v>31</v>
      </c>
      <c r="F766" s="8" t="s">
        <v>2384</v>
      </c>
      <c r="G766" s="123">
        <v>0.12</v>
      </c>
      <c r="H766" s="123"/>
      <c r="I766" s="26">
        <f t="shared" si="9"/>
        <v>0.12</v>
      </c>
      <c r="J766" s="123" t="s">
        <v>131</v>
      </c>
      <c r="K766" s="123" t="s">
        <v>2531</v>
      </c>
      <c r="L766" s="123" t="s">
        <v>2532</v>
      </c>
    </row>
    <row r="767" spans="1:12" s="103" customFormat="1" ht="31.5">
      <c r="A767" s="179"/>
      <c r="B767" s="447"/>
      <c r="C767" s="123">
        <v>42</v>
      </c>
      <c r="D767" s="123" t="s">
        <v>2533</v>
      </c>
      <c r="E767" s="123" t="s">
        <v>31</v>
      </c>
      <c r="F767" s="8" t="s">
        <v>2384</v>
      </c>
      <c r="G767" s="123">
        <v>0.4</v>
      </c>
      <c r="H767" s="123">
        <v>0.1</v>
      </c>
      <c r="I767" s="26">
        <f t="shared" si="9"/>
        <v>0.4</v>
      </c>
      <c r="J767" s="123" t="s">
        <v>131</v>
      </c>
      <c r="K767" s="123" t="s">
        <v>2534</v>
      </c>
      <c r="L767" s="123" t="s">
        <v>2535</v>
      </c>
    </row>
    <row r="768" spans="1:12" s="103" customFormat="1" ht="31.5">
      <c r="A768" s="179"/>
      <c r="B768" s="447"/>
      <c r="C768" s="123">
        <v>43</v>
      </c>
      <c r="D768" s="123" t="s">
        <v>2536</v>
      </c>
      <c r="E768" s="123" t="s">
        <v>31</v>
      </c>
      <c r="F768" s="8" t="s">
        <v>2384</v>
      </c>
      <c r="G768" s="123">
        <v>0.1</v>
      </c>
      <c r="H768" s="123"/>
      <c r="I768" s="26">
        <f t="shared" si="9"/>
        <v>0.1</v>
      </c>
      <c r="J768" s="123" t="s">
        <v>131</v>
      </c>
      <c r="K768" s="123" t="s">
        <v>2492</v>
      </c>
      <c r="L768" s="123" t="s">
        <v>2537</v>
      </c>
    </row>
    <row r="769" spans="1:12" s="103" customFormat="1" ht="47.25">
      <c r="A769" s="179"/>
      <c r="B769" s="447"/>
      <c r="C769" s="123">
        <v>44</v>
      </c>
      <c r="D769" s="123" t="s">
        <v>2538</v>
      </c>
      <c r="E769" s="123" t="s">
        <v>31</v>
      </c>
      <c r="F769" s="8" t="s">
        <v>2384</v>
      </c>
      <c r="G769" s="123">
        <v>0.23</v>
      </c>
      <c r="H769" s="123"/>
      <c r="I769" s="26">
        <f t="shared" si="9"/>
        <v>0.23</v>
      </c>
      <c r="J769" s="123" t="s">
        <v>131</v>
      </c>
      <c r="K769" s="123" t="s">
        <v>2539</v>
      </c>
      <c r="L769" s="123" t="s">
        <v>2540</v>
      </c>
    </row>
    <row r="770" spans="1:12" s="103" customFormat="1" ht="47.25">
      <c r="A770" s="179"/>
      <c r="B770" s="447"/>
      <c r="C770" s="123">
        <v>45</v>
      </c>
      <c r="D770" s="123" t="s">
        <v>2541</v>
      </c>
      <c r="E770" s="123" t="s">
        <v>31</v>
      </c>
      <c r="F770" s="8" t="s">
        <v>2384</v>
      </c>
      <c r="G770" s="123">
        <v>0.15</v>
      </c>
      <c r="H770" s="123"/>
      <c r="I770" s="26">
        <f t="shared" si="9"/>
        <v>0.15</v>
      </c>
      <c r="J770" s="123" t="s">
        <v>131</v>
      </c>
      <c r="K770" s="123" t="s">
        <v>2542</v>
      </c>
      <c r="L770" s="123" t="s">
        <v>2543</v>
      </c>
    </row>
    <row r="771" spans="1:12" s="103" customFormat="1" ht="47.25">
      <c r="A771" s="179"/>
      <c r="B771" s="447"/>
      <c r="C771" s="123">
        <v>46</v>
      </c>
      <c r="D771" s="123" t="s">
        <v>2544</v>
      </c>
      <c r="E771" s="123" t="s">
        <v>31</v>
      </c>
      <c r="F771" s="8" t="s">
        <v>2384</v>
      </c>
      <c r="G771" s="123">
        <v>7.0000000000000007E-2</v>
      </c>
      <c r="H771" s="123"/>
      <c r="I771" s="26">
        <f t="shared" si="9"/>
        <v>7.0000000000000007E-2</v>
      </c>
      <c r="J771" s="123" t="s">
        <v>131</v>
      </c>
      <c r="K771" s="123" t="s">
        <v>2525</v>
      </c>
      <c r="L771" s="123" t="s">
        <v>2545</v>
      </c>
    </row>
    <row r="772" spans="1:12" s="103" customFormat="1" ht="31.5">
      <c r="A772" s="179"/>
      <c r="B772" s="447"/>
      <c r="C772" s="123">
        <v>47</v>
      </c>
      <c r="D772" s="123" t="s">
        <v>2546</v>
      </c>
      <c r="E772" s="123" t="s">
        <v>24</v>
      </c>
      <c r="F772" s="8" t="s">
        <v>2384</v>
      </c>
      <c r="G772" s="123">
        <v>0.6</v>
      </c>
      <c r="H772" s="123"/>
      <c r="I772" s="26">
        <f t="shared" si="9"/>
        <v>0.6</v>
      </c>
      <c r="J772" s="123" t="s">
        <v>131</v>
      </c>
      <c r="K772" s="123" t="s">
        <v>2503</v>
      </c>
      <c r="L772" s="123" t="s">
        <v>2547</v>
      </c>
    </row>
    <row r="773" spans="1:12" s="103" customFormat="1" ht="31.5">
      <c r="A773" s="179"/>
      <c r="B773" s="447"/>
      <c r="C773" s="123">
        <v>48</v>
      </c>
      <c r="D773" s="123" t="s">
        <v>2548</v>
      </c>
      <c r="E773" s="123" t="s">
        <v>24</v>
      </c>
      <c r="F773" s="8" t="s">
        <v>2384</v>
      </c>
      <c r="G773" s="123">
        <v>1.1000000000000001</v>
      </c>
      <c r="H773" s="123">
        <v>0.2</v>
      </c>
      <c r="I773" s="26">
        <f t="shared" si="9"/>
        <v>1.1000000000000001</v>
      </c>
      <c r="J773" s="123" t="s">
        <v>131</v>
      </c>
      <c r="K773" s="123" t="s">
        <v>2398</v>
      </c>
      <c r="L773" s="123" t="s">
        <v>2549</v>
      </c>
    </row>
    <row r="774" spans="1:12" s="103" customFormat="1" ht="31.5">
      <c r="A774" s="179"/>
      <c r="B774" s="447"/>
      <c r="C774" s="123">
        <v>49</v>
      </c>
      <c r="D774" s="123" t="s">
        <v>2550</v>
      </c>
      <c r="E774" s="123" t="s">
        <v>24</v>
      </c>
      <c r="F774" s="8" t="s">
        <v>2384</v>
      </c>
      <c r="G774" s="26">
        <v>0.46</v>
      </c>
      <c r="H774" s="3"/>
      <c r="I774" s="26">
        <f t="shared" si="9"/>
        <v>0.46</v>
      </c>
      <c r="J774" s="123" t="s">
        <v>131</v>
      </c>
      <c r="K774" s="123" t="s">
        <v>2551</v>
      </c>
      <c r="L774" s="123" t="s">
        <v>2552</v>
      </c>
    </row>
    <row r="775" spans="1:12" s="103" customFormat="1" ht="47.25">
      <c r="A775" s="179"/>
      <c r="B775" s="447"/>
      <c r="C775" s="123">
        <v>50</v>
      </c>
      <c r="D775" s="123" t="s">
        <v>2553</v>
      </c>
      <c r="E775" s="123" t="s">
        <v>23</v>
      </c>
      <c r="F775" s="8" t="s">
        <v>2384</v>
      </c>
      <c r="G775" s="26">
        <v>1.2</v>
      </c>
      <c r="H775" s="3">
        <v>0.5</v>
      </c>
      <c r="I775" s="26">
        <f t="shared" si="9"/>
        <v>1.2</v>
      </c>
      <c r="J775" s="123" t="s">
        <v>131</v>
      </c>
      <c r="K775" s="123" t="s">
        <v>2551</v>
      </c>
      <c r="L775" s="123" t="s">
        <v>2554</v>
      </c>
    </row>
    <row r="776" spans="1:12" s="103" customFormat="1" ht="47.25">
      <c r="A776" s="179"/>
      <c r="B776" s="447"/>
      <c r="C776" s="123">
        <v>51</v>
      </c>
      <c r="D776" s="123" t="s">
        <v>2555</v>
      </c>
      <c r="E776" s="123" t="s">
        <v>23</v>
      </c>
      <c r="F776" s="8" t="s">
        <v>2384</v>
      </c>
      <c r="G776" s="3">
        <v>2.33</v>
      </c>
      <c r="H776" s="123">
        <v>0.9</v>
      </c>
      <c r="I776" s="26">
        <f t="shared" si="9"/>
        <v>2.33</v>
      </c>
      <c r="J776" s="123" t="s">
        <v>131</v>
      </c>
      <c r="K776" s="123" t="s">
        <v>2556</v>
      </c>
      <c r="L776" s="123" t="s">
        <v>2557</v>
      </c>
    </row>
    <row r="777" spans="1:12" s="103" customFormat="1" ht="47.25">
      <c r="A777" s="179"/>
      <c r="B777" s="447"/>
      <c r="C777" s="123">
        <v>52</v>
      </c>
      <c r="D777" s="123" t="s">
        <v>2558</v>
      </c>
      <c r="E777" s="123" t="s">
        <v>23</v>
      </c>
      <c r="F777" s="8" t="s">
        <v>2384</v>
      </c>
      <c r="G777" s="3">
        <v>0.3</v>
      </c>
      <c r="H777" s="3"/>
      <c r="I777" s="26">
        <f t="shared" ref="I777" si="10">G777</f>
        <v>0.3</v>
      </c>
      <c r="J777" s="123" t="s">
        <v>131</v>
      </c>
      <c r="K777" s="123" t="s">
        <v>2556</v>
      </c>
      <c r="L777" s="123" t="s">
        <v>2559</v>
      </c>
    </row>
    <row r="778" spans="1:12" s="341" customFormat="1" ht="15.75">
      <c r="A778" s="179"/>
      <c r="B778" s="447"/>
      <c r="C778" s="1444" t="s">
        <v>189</v>
      </c>
      <c r="D778" s="1448"/>
      <c r="E778" s="280"/>
      <c r="F778" s="280"/>
      <c r="G778" s="450"/>
      <c r="H778" s="179"/>
      <c r="I778" s="179"/>
      <c r="J778" s="179"/>
      <c r="K778" s="179"/>
      <c r="L778" s="280"/>
    </row>
    <row r="779" spans="1:12" s="288" customFormat="1" ht="15.75">
      <c r="A779" s="179"/>
      <c r="B779" s="447"/>
      <c r="C779" s="448" t="s">
        <v>233</v>
      </c>
      <c r="D779" s="1444" t="s">
        <v>749</v>
      </c>
      <c r="E779" s="1447"/>
      <c r="F779" s="1448"/>
      <c r="G779" s="450"/>
      <c r="H779" s="179"/>
      <c r="I779" s="179"/>
      <c r="J779" s="179"/>
      <c r="K779" s="179"/>
      <c r="L779" s="280"/>
    </row>
    <row r="780" spans="1:12" s="328" customFormat="1" ht="15.75">
      <c r="A780" s="484"/>
      <c r="B780" s="525"/>
      <c r="C780" s="457" t="s">
        <v>450</v>
      </c>
      <c r="D780" s="1433" t="s">
        <v>747</v>
      </c>
      <c r="E780" s="1442"/>
      <c r="F780" s="1443"/>
      <c r="G780" s="450"/>
      <c r="H780" s="457"/>
      <c r="I780" s="457"/>
      <c r="J780" s="457"/>
      <c r="K780" s="457"/>
      <c r="L780" s="456"/>
    </row>
    <row r="781" spans="1:12" s="302" customFormat="1" ht="141.75">
      <c r="A781" s="179"/>
      <c r="B781" s="447"/>
      <c r="C781" s="530">
        <v>1</v>
      </c>
      <c r="D781" s="744" t="s">
        <v>263</v>
      </c>
      <c r="E781" s="530" t="s">
        <v>12</v>
      </c>
      <c r="F781" s="530" t="s">
        <v>264</v>
      </c>
      <c r="G781" s="530">
        <v>3.9</v>
      </c>
      <c r="H781" s="203">
        <v>3.9</v>
      </c>
      <c r="I781" s="530">
        <v>3.9</v>
      </c>
      <c r="J781" s="530" t="s">
        <v>219</v>
      </c>
      <c r="K781" s="530" t="s">
        <v>265</v>
      </c>
      <c r="L781" s="744" t="s">
        <v>521</v>
      </c>
    </row>
    <row r="782" spans="1:12" s="302" customFormat="1" ht="63">
      <c r="A782" s="179"/>
      <c r="B782" s="447"/>
      <c r="C782" s="530">
        <v>2</v>
      </c>
      <c r="D782" s="744" t="s">
        <v>411</v>
      </c>
      <c r="E782" s="530" t="s">
        <v>31</v>
      </c>
      <c r="F782" s="530" t="s">
        <v>142</v>
      </c>
      <c r="G782" s="530">
        <v>0.76</v>
      </c>
      <c r="H782" s="203">
        <v>0.76</v>
      </c>
      <c r="I782" s="530">
        <v>0.76</v>
      </c>
      <c r="J782" s="860" t="s">
        <v>47</v>
      </c>
      <c r="K782" s="530" t="s">
        <v>410</v>
      </c>
      <c r="L782" s="744" t="s">
        <v>412</v>
      </c>
    </row>
    <row r="783" spans="1:12" s="302" customFormat="1" ht="63">
      <c r="A783" s="27"/>
      <c r="B783" s="392"/>
      <c r="C783" s="530">
        <v>3</v>
      </c>
      <c r="D783" s="1051" t="s">
        <v>952</v>
      </c>
      <c r="E783" s="1058" t="s">
        <v>12</v>
      </c>
      <c r="F783" s="1058" t="s">
        <v>423</v>
      </c>
      <c r="G783" s="1058">
        <v>2.6</v>
      </c>
      <c r="H783" s="1059">
        <v>2.21</v>
      </c>
      <c r="I783" s="1058">
        <v>2.6</v>
      </c>
      <c r="J783" s="1060" t="s">
        <v>47</v>
      </c>
      <c r="K783" s="1058" t="s">
        <v>424</v>
      </c>
      <c r="L783" s="1051" t="s">
        <v>522</v>
      </c>
    </row>
    <row r="784" spans="1:12" s="302" customFormat="1" ht="31.5">
      <c r="A784" s="27"/>
      <c r="B784" s="392"/>
      <c r="C784" s="530">
        <v>4</v>
      </c>
      <c r="D784" s="1051" t="s">
        <v>269</v>
      </c>
      <c r="E784" s="1058" t="s">
        <v>59</v>
      </c>
      <c r="F784" s="1058" t="s">
        <v>25</v>
      </c>
      <c r="G784" s="1058">
        <v>0.09</v>
      </c>
      <c r="H784" s="1059">
        <v>0.09</v>
      </c>
      <c r="I784" s="1058">
        <v>0.09</v>
      </c>
      <c r="J784" s="1060" t="s">
        <v>47</v>
      </c>
      <c r="K784" s="1058" t="s">
        <v>134</v>
      </c>
      <c r="L784" s="1051" t="s">
        <v>953</v>
      </c>
    </row>
    <row r="785" spans="1:12" s="302" customFormat="1" ht="63">
      <c r="A785" s="179"/>
      <c r="B785" s="447"/>
      <c r="C785" s="530">
        <v>5</v>
      </c>
      <c r="D785" s="744" t="s">
        <v>526</v>
      </c>
      <c r="E785" s="530" t="s">
        <v>20</v>
      </c>
      <c r="F785" s="530" t="s">
        <v>262</v>
      </c>
      <c r="G785" s="530">
        <v>0.25</v>
      </c>
      <c r="H785" s="530">
        <v>0.25</v>
      </c>
      <c r="I785" s="530">
        <v>0.25</v>
      </c>
      <c r="J785" s="530" t="s">
        <v>47</v>
      </c>
      <c r="K785" s="530" t="s">
        <v>410</v>
      </c>
      <c r="L785" s="744" t="s">
        <v>527</v>
      </c>
    </row>
    <row r="786" spans="1:12" s="302" customFormat="1" ht="63">
      <c r="A786" s="179"/>
      <c r="B786" s="447"/>
      <c r="C786" s="530">
        <v>6</v>
      </c>
      <c r="D786" s="744" t="s">
        <v>528</v>
      </c>
      <c r="E786" s="530" t="s">
        <v>20</v>
      </c>
      <c r="F786" s="530" t="s">
        <v>262</v>
      </c>
      <c r="G786" s="530">
        <v>0.25</v>
      </c>
      <c r="H786" s="530">
        <v>0.25</v>
      </c>
      <c r="I786" s="530">
        <v>0.25</v>
      </c>
      <c r="J786" s="530" t="s">
        <v>47</v>
      </c>
      <c r="K786" s="530" t="s">
        <v>410</v>
      </c>
      <c r="L786" s="744" t="s">
        <v>529</v>
      </c>
    </row>
    <row r="787" spans="1:12" s="302" customFormat="1" ht="47.25">
      <c r="A787" s="179"/>
      <c r="B787" s="447"/>
      <c r="C787" s="530">
        <v>7</v>
      </c>
      <c r="D787" s="744" t="s">
        <v>530</v>
      </c>
      <c r="E787" s="530" t="s">
        <v>20</v>
      </c>
      <c r="F787" s="530" t="s">
        <v>262</v>
      </c>
      <c r="G787" s="530">
        <v>0.3</v>
      </c>
      <c r="H787" s="530">
        <v>0.3</v>
      </c>
      <c r="I787" s="530">
        <v>0.3</v>
      </c>
      <c r="J787" s="530" t="s">
        <v>47</v>
      </c>
      <c r="K787" s="530" t="s">
        <v>410</v>
      </c>
      <c r="L787" s="744" t="s">
        <v>531</v>
      </c>
    </row>
    <row r="788" spans="1:12" s="302" customFormat="1" ht="47.25">
      <c r="A788" s="27"/>
      <c r="B788" s="392"/>
      <c r="C788" s="530">
        <v>8</v>
      </c>
      <c r="D788" s="1051" t="s">
        <v>537</v>
      </c>
      <c r="E788" s="1058" t="s">
        <v>23</v>
      </c>
      <c r="F788" s="1058" t="s">
        <v>262</v>
      </c>
      <c r="G788" s="1058">
        <v>0.4</v>
      </c>
      <c r="H788" s="1058">
        <v>0.3</v>
      </c>
      <c r="I788" s="1058">
        <v>0.4</v>
      </c>
      <c r="J788" s="1058" t="s">
        <v>219</v>
      </c>
      <c r="K788" s="1058" t="s">
        <v>409</v>
      </c>
      <c r="L788" s="1051" t="s">
        <v>538</v>
      </c>
    </row>
    <row r="789" spans="1:12" s="302" customFormat="1" ht="47.25">
      <c r="A789" s="179"/>
      <c r="B789" s="447"/>
      <c r="C789" s="530">
        <v>9</v>
      </c>
      <c r="D789" s="744" t="s">
        <v>532</v>
      </c>
      <c r="E789" s="530" t="s">
        <v>24</v>
      </c>
      <c r="F789" s="530" t="s">
        <v>262</v>
      </c>
      <c r="G789" s="530">
        <v>0.24</v>
      </c>
      <c r="H789" s="530">
        <v>0.24</v>
      </c>
      <c r="I789" s="530">
        <v>0.24</v>
      </c>
      <c r="J789" s="530" t="s">
        <v>219</v>
      </c>
      <c r="K789" s="530" t="s">
        <v>525</v>
      </c>
      <c r="L789" s="744" t="s">
        <v>533</v>
      </c>
    </row>
    <row r="790" spans="1:12" s="302" customFormat="1" ht="78.75">
      <c r="A790" s="27"/>
      <c r="B790" s="392"/>
      <c r="C790" s="530">
        <v>10</v>
      </c>
      <c r="D790" s="107" t="s">
        <v>688</v>
      </c>
      <c r="E790" s="27" t="s">
        <v>23</v>
      </c>
      <c r="F790" s="27" t="s">
        <v>262</v>
      </c>
      <c r="G790" s="1058">
        <v>23</v>
      </c>
      <c r="H790" s="1058">
        <v>3</v>
      </c>
      <c r="I790" s="1058">
        <v>3</v>
      </c>
      <c r="J790" s="1058" t="s">
        <v>219</v>
      </c>
      <c r="K790" s="27" t="s">
        <v>689</v>
      </c>
      <c r="L790" s="107" t="s">
        <v>4159</v>
      </c>
    </row>
    <row r="791" spans="1:12" s="302" customFormat="1" ht="63">
      <c r="A791" s="27"/>
      <c r="B791" s="392"/>
      <c r="C791" s="530">
        <v>11</v>
      </c>
      <c r="D791" s="107" t="s">
        <v>4160</v>
      </c>
      <c r="E791" s="27" t="s">
        <v>24</v>
      </c>
      <c r="F791" s="27" t="s">
        <v>4161</v>
      </c>
      <c r="G791" s="1058">
        <v>0.2</v>
      </c>
      <c r="H791" s="1058">
        <v>0.2</v>
      </c>
      <c r="I791" s="1058">
        <v>0.2</v>
      </c>
      <c r="J791" s="1058" t="s">
        <v>47</v>
      </c>
      <c r="K791" s="27" t="s">
        <v>4162</v>
      </c>
      <c r="L791" s="107" t="s">
        <v>4178</v>
      </c>
    </row>
    <row r="792" spans="1:12" s="302" customFormat="1" ht="63">
      <c r="A792" s="27"/>
      <c r="B792" s="392"/>
      <c r="C792" s="530">
        <v>12</v>
      </c>
      <c r="D792" s="107" t="s">
        <v>4163</v>
      </c>
      <c r="E792" s="27" t="s">
        <v>24</v>
      </c>
      <c r="F792" s="27" t="s">
        <v>4161</v>
      </c>
      <c r="G792" s="1058">
        <v>0.7</v>
      </c>
      <c r="H792" s="1058">
        <v>0.7</v>
      </c>
      <c r="I792" s="1058">
        <v>0.7</v>
      </c>
      <c r="J792" s="1058" t="s">
        <v>47</v>
      </c>
      <c r="K792" s="27" t="s">
        <v>409</v>
      </c>
      <c r="L792" s="107" t="s">
        <v>4179</v>
      </c>
    </row>
    <row r="793" spans="1:12" s="302" customFormat="1" ht="63">
      <c r="A793" s="27"/>
      <c r="B793" s="392"/>
      <c r="C793" s="530">
        <v>13</v>
      </c>
      <c r="D793" s="107" t="s">
        <v>4164</v>
      </c>
      <c r="E793" s="27" t="s">
        <v>24</v>
      </c>
      <c r="F793" s="27" t="s">
        <v>4161</v>
      </c>
      <c r="G793" s="1058">
        <v>1.1240000000000001</v>
      </c>
      <c r="H793" s="1058">
        <v>1.1240000000000001</v>
      </c>
      <c r="I793" s="1058">
        <v>1.1240000000000001</v>
      </c>
      <c r="J793" s="1058" t="s">
        <v>47</v>
      </c>
      <c r="K793" s="27" t="s">
        <v>410</v>
      </c>
      <c r="L793" s="107" t="s">
        <v>4180</v>
      </c>
    </row>
    <row r="794" spans="1:12" s="302" customFormat="1" ht="63">
      <c r="A794" s="27"/>
      <c r="B794" s="392"/>
      <c r="C794" s="530">
        <v>14</v>
      </c>
      <c r="D794" s="107" t="s">
        <v>4165</v>
      </c>
      <c r="E794" s="27" t="s">
        <v>24</v>
      </c>
      <c r="F794" s="27" t="s">
        <v>4161</v>
      </c>
      <c r="G794" s="1058">
        <v>1</v>
      </c>
      <c r="H794" s="1058">
        <v>1</v>
      </c>
      <c r="I794" s="1058">
        <v>1</v>
      </c>
      <c r="J794" s="1058" t="s">
        <v>47</v>
      </c>
      <c r="K794" s="27" t="s">
        <v>4166</v>
      </c>
      <c r="L794" s="107" t="s">
        <v>4181</v>
      </c>
    </row>
    <row r="795" spans="1:12" s="302" customFormat="1" ht="63">
      <c r="A795" s="27"/>
      <c r="B795" s="392"/>
      <c r="C795" s="530">
        <v>15</v>
      </c>
      <c r="D795" s="107" t="s">
        <v>4167</v>
      </c>
      <c r="E795" s="27" t="s">
        <v>24</v>
      </c>
      <c r="F795" s="27" t="s">
        <v>262</v>
      </c>
      <c r="G795" s="1058">
        <v>1</v>
      </c>
      <c r="H795" s="1058">
        <v>1</v>
      </c>
      <c r="I795" s="1058">
        <v>1</v>
      </c>
      <c r="J795" s="1058" t="s">
        <v>47</v>
      </c>
      <c r="K795" s="27" t="s">
        <v>4168</v>
      </c>
      <c r="L795" s="107" t="s">
        <v>4169</v>
      </c>
    </row>
    <row r="796" spans="1:12" s="302" customFormat="1" ht="63">
      <c r="A796" s="27"/>
      <c r="B796" s="392"/>
      <c r="C796" s="530">
        <v>16</v>
      </c>
      <c r="D796" s="107" t="s">
        <v>4170</v>
      </c>
      <c r="E796" s="27" t="s">
        <v>20</v>
      </c>
      <c r="F796" s="27" t="s">
        <v>262</v>
      </c>
      <c r="G796" s="1058">
        <v>7.5999999999999998E-2</v>
      </c>
      <c r="H796" s="1058">
        <v>1.2E-2</v>
      </c>
      <c r="I796" s="1058">
        <v>7.5999999999999998E-2</v>
      </c>
      <c r="J796" s="1058" t="s">
        <v>47</v>
      </c>
      <c r="K796" s="27" t="s">
        <v>4171</v>
      </c>
      <c r="L796" s="107" t="s">
        <v>4182</v>
      </c>
    </row>
    <row r="797" spans="1:12" s="302" customFormat="1" ht="78.75">
      <c r="A797" s="27"/>
      <c r="B797" s="392"/>
      <c r="C797" s="530">
        <v>17</v>
      </c>
      <c r="D797" s="107" t="s">
        <v>4172</v>
      </c>
      <c r="E797" s="27" t="s">
        <v>20</v>
      </c>
      <c r="F797" s="27" t="s">
        <v>262</v>
      </c>
      <c r="G797" s="1058">
        <v>0.05</v>
      </c>
      <c r="H797" s="1058">
        <v>0.05</v>
      </c>
      <c r="I797" s="1058">
        <v>0.05</v>
      </c>
      <c r="J797" s="1058" t="s">
        <v>47</v>
      </c>
      <c r="K797" s="27" t="s">
        <v>525</v>
      </c>
      <c r="L797" s="107" t="s">
        <v>4183</v>
      </c>
    </row>
    <row r="798" spans="1:12" s="328" customFormat="1" ht="15.75">
      <c r="A798" s="484"/>
      <c r="B798" s="525"/>
      <c r="C798" s="459" t="s">
        <v>431</v>
      </c>
      <c r="D798" s="1433" t="s">
        <v>743</v>
      </c>
      <c r="E798" s="1434"/>
      <c r="F798" s="1435"/>
      <c r="G798" s="450"/>
      <c r="H798" s="457"/>
      <c r="I798" s="457"/>
      <c r="J798" s="457"/>
      <c r="K798" s="457"/>
      <c r="L798" s="456"/>
    </row>
    <row r="799" spans="1:12" s="302" customFormat="1" ht="78.75">
      <c r="A799" s="179"/>
      <c r="B799" s="447"/>
      <c r="C799" s="530">
        <v>18</v>
      </c>
      <c r="D799" s="757" t="s">
        <v>536</v>
      </c>
      <c r="E799" s="203" t="s">
        <v>23</v>
      </c>
      <c r="F799" s="757" t="s">
        <v>262</v>
      </c>
      <c r="G799" s="204">
        <v>0.6</v>
      </c>
      <c r="H799" s="203">
        <v>0.6</v>
      </c>
      <c r="I799" s="203">
        <v>0.6</v>
      </c>
      <c r="J799" s="203" t="s">
        <v>219</v>
      </c>
      <c r="K799" s="203" t="s">
        <v>535</v>
      </c>
      <c r="L799" s="757" t="s">
        <v>954</v>
      </c>
    </row>
    <row r="800" spans="1:12" s="288" customFormat="1" ht="15.75">
      <c r="A800" s="179"/>
      <c r="B800" s="447"/>
      <c r="C800" s="448" t="s">
        <v>234</v>
      </c>
      <c r="D800" s="1444" t="s">
        <v>1048</v>
      </c>
      <c r="E800" s="1447"/>
      <c r="F800" s="1448"/>
      <c r="G800" s="450"/>
      <c r="H800" s="179"/>
      <c r="I800" s="179"/>
      <c r="J800" s="179"/>
      <c r="K800" s="179"/>
      <c r="L800" s="280"/>
    </row>
    <row r="801" spans="1:55" s="302" customFormat="1" ht="110.25">
      <c r="A801" s="484"/>
      <c r="B801" s="525"/>
      <c r="C801" s="695">
        <v>19</v>
      </c>
      <c r="D801" s="862" t="s">
        <v>974</v>
      </c>
      <c r="E801" s="862" t="s">
        <v>23</v>
      </c>
      <c r="F801" s="863" t="s">
        <v>262</v>
      </c>
      <c r="G801" s="864">
        <v>8.5</v>
      </c>
      <c r="H801" s="864">
        <v>8</v>
      </c>
      <c r="I801" s="864">
        <v>8.5</v>
      </c>
      <c r="J801" s="862" t="s">
        <v>975</v>
      </c>
      <c r="K801" s="863" t="s">
        <v>976</v>
      </c>
      <c r="L801" s="862" t="s">
        <v>977</v>
      </c>
    </row>
    <row r="802" spans="1:55" s="302" customFormat="1" ht="63">
      <c r="A802" s="484"/>
      <c r="B802" s="525"/>
      <c r="C802" s="90">
        <v>20</v>
      </c>
      <c r="D802" s="862" t="s">
        <v>978</v>
      </c>
      <c r="E802" s="862" t="s">
        <v>59</v>
      </c>
      <c r="F802" s="863" t="s">
        <v>262</v>
      </c>
      <c r="G802" s="864">
        <v>0.15</v>
      </c>
      <c r="H802" s="864"/>
      <c r="I802" s="864">
        <v>0.15</v>
      </c>
      <c r="J802" s="863" t="s">
        <v>219</v>
      </c>
      <c r="K802" s="863" t="s">
        <v>133</v>
      </c>
      <c r="L802" s="862" t="s">
        <v>979</v>
      </c>
    </row>
    <row r="803" spans="1:55" s="341" customFormat="1" ht="15.75">
      <c r="A803" s="179"/>
      <c r="B803" s="447"/>
      <c r="C803" s="1444" t="s">
        <v>190</v>
      </c>
      <c r="D803" s="1448"/>
      <c r="E803" s="280"/>
      <c r="F803" s="280"/>
      <c r="G803" s="450"/>
      <c r="H803" s="179"/>
      <c r="I803" s="179"/>
      <c r="J803" s="179"/>
      <c r="K803" s="179"/>
      <c r="L803" s="280"/>
    </row>
    <row r="804" spans="1:55" s="288" customFormat="1" ht="15.75">
      <c r="A804" s="179"/>
      <c r="B804" s="447"/>
      <c r="C804" s="448" t="s">
        <v>233</v>
      </c>
      <c r="D804" s="1444" t="s">
        <v>749</v>
      </c>
      <c r="E804" s="1445"/>
      <c r="F804" s="1446"/>
      <c r="G804" s="450"/>
      <c r="H804" s="179"/>
      <c r="I804" s="179"/>
      <c r="J804" s="179"/>
      <c r="K804" s="179"/>
      <c r="L804" s="280"/>
    </row>
    <row r="805" spans="1:55" s="328" customFormat="1" ht="15.75">
      <c r="A805" s="484"/>
      <c r="B805" s="525"/>
      <c r="C805" s="457" t="s">
        <v>450</v>
      </c>
      <c r="D805" s="1433" t="s">
        <v>747</v>
      </c>
      <c r="E805" s="1442"/>
      <c r="F805" s="1443"/>
      <c r="G805" s="450"/>
      <c r="H805" s="457"/>
      <c r="I805" s="457"/>
      <c r="J805" s="457"/>
      <c r="K805" s="457"/>
      <c r="L805" s="456"/>
    </row>
    <row r="806" spans="1:55" s="330" customFormat="1" ht="78.75">
      <c r="A806" s="179"/>
      <c r="B806" s="447"/>
      <c r="C806" s="1163">
        <v>1</v>
      </c>
      <c r="D806" s="1281" t="s">
        <v>338</v>
      </c>
      <c r="E806" s="1163" t="s">
        <v>22</v>
      </c>
      <c r="F806" s="1163" t="s">
        <v>336</v>
      </c>
      <c r="G806" s="1163" t="s">
        <v>982</v>
      </c>
      <c r="H806" s="1163">
        <v>0.49</v>
      </c>
      <c r="I806" s="1195">
        <v>0.49</v>
      </c>
      <c r="J806" s="1163" t="s">
        <v>337</v>
      </c>
      <c r="K806" s="1163" t="s">
        <v>339</v>
      </c>
      <c r="L806" s="626" t="s">
        <v>983</v>
      </c>
    </row>
    <row r="807" spans="1:55" s="330" customFormat="1" ht="78.75">
      <c r="A807" s="179"/>
      <c r="B807" s="447"/>
      <c r="C807" s="1163">
        <v>2</v>
      </c>
      <c r="D807" s="1164" t="s">
        <v>342</v>
      </c>
      <c r="E807" s="1163" t="s">
        <v>23</v>
      </c>
      <c r="F807" s="1163" t="s">
        <v>340</v>
      </c>
      <c r="G807" s="1163">
        <v>0.57999999999999996</v>
      </c>
      <c r="H807" s="1195"/>
      <c r="I807" s="1195">
        <v>0.12</v>
      </c>
      <c r="J807" s="1163" t="s">
        <v>337</v>
      </c>
      <c r="K807" s="1163" t="s">
        <v>343</v>
      </c>
      <c r="L807" s="1164" t="s">
        <v>984</v>
      </c>
    </row>
    <row r="808" spans="1:55" s="330" customFormat="1" ht="78.75">
      <c r="A808" s="179"/>
      <c r="B808" s="447"/>
      <c r="C808" s="1163">
        <v>3</v>
      </c>
      <c r="D808" s="1164" t="s">
        <v>985</v>
      </c>
      <c r="E808" s="1163" t="s">
        <v>22</v>
      </c>
      <c r="F808" s="1163" t="s">
        <v>344</v>
      </c>
      <c r="G808" s="1194">
        <v>5</v>
      </c>
      <c r="H808" s="1194">
        <v>3.3</v>
      </c>
      <c r="I808" s="1195">
        <v>3.3</v>
      </c>
      <c r="J808" s="1163" t="s">
        <v>337</v>
      </c>
      <c r="K808" s="1163" t="s">
        <v>986</v>
      </c>
      <c r="L808" s="1164" t="s">
        <v>987</v>
      </c>
    </row>
    <row r="809" spans="1:55" s="289" customFormat="1" ht="78.75">
      <c r="A809" s="179"/>
      <c r="B809" s="447"/>
      <c r="C809" s="1163">
        <v>4</v>
      </c>
      <c r="D809" s="1164" t="s">
        <v>346</v>
      </c>
      <c r="E809" s="1163" t="s">
        <v>22</v>
      </c>
      <c r="F809" s="1163" t="s">
        <v>344</v>
      </c>
      <c r="G809" s="1194">
        <v>0.49</v>
      </c>
      <c r="H809" s="1194">
        <v>0.49</v>
      </c>
      <c r="I809" s="1195">
        <v>0.49</v>
      </c>
      <c r="J809" s="1163" t="s">
        <v>337</v>
      </c>
      <c r="K809" s="1163" t="s">
        <v>347</v>
      </c>
      <c r="L809" s="1164" t="s">
        <v>451</v>
      </c>
      <c r="M809" s="302"/>
      <c r="N809" s="302"/>
      <c r="O809" s="302"/>
      <c r="P809" s="302"/>
      <c r="Q809" s="302"/>
      <c r="R809" s="302"/>
      <c r="S809" s="302"/>
      <c r="T809" s="302"/>
      <c r="U809" s="302"/>
      <c r="V809" s="302"/>
      <c r="W809" s="302"/>
      <c r="X809" s="302"/>
      <c r="Y809" s="302"/>
      <c r="Z809" s="302"/>
      <c r="AA809" s="302"/>
      <c r="AB809" s="302"/>
      <c r="AC809" s="302"/>
      <c r="AD809" s="302"/>
      <c r="AE809" s="302"/>
      <c r="AF809" s="302"/>
      <c r="AG809" s="302"/>
      <c r="AH809" s="302"/>
      <c r="AI809" s="302"/>
      <c r="AJ809" s="302"/>
      <c r="AK809" s="302"/>
      <c r="AL809" s="302"/>
      <c r="AM809" s="302"/>
      <c r="AN809" s="302"/>
      <c r="AO809" s="302"/>
      <c r="AP809" s="302"/>
      <c r="AQ809" s="302"/>
      <c r="AR809" s="302"/>
      <c r="AS809" s="302"/>
      <c r="AT809" s="302"/>
      <c r="AU809" s="302"/>
      <c r="AV809" s="302"/>
      <c r="AW809" s="302"/>
      <c r="AX809" s="302"/>
      <c r="AY809" s="302"/>
      <c r="AZ809" s="302"/>
      <c r="BA809" s="302"/>
      <c r="BB809" s="302"/>
      <c r="BC809" s="302"/>
    </row>
    <row r="810" spans="1:55" s="330" customFormat="1" ht="63">
      <c r="A810" s="179"/>
      <c r="B810" s="447"/>
      <c r="C810" s="1163">
        <v>5</v>
      </c>
      <c r="D810" s="1282" t="s">
        <v>988</v>
      </c>
      <c r="E810" s="1163" t="s">
        <v>22</v>
      </c>
      <c r="F810" s="1163" t="s">
        <v>344</v>
      </c>
      <c r="G810" s="1194">
        <v>0.77</v>
      </c>
      <c r="H810" s="1194">
        <v>0.4</v>
      </c>
      <c r="I810" s="1195">
        <v>0.77</v>
      </c>
      <c r="J810" s="1163" t="s">
        <v>337</v>
      </c>
      <c r="K810" s="1163" t="s">
        <v>986</v>
      </c>
      <c r="L810" s="1164" t="s">
        <v>989</v>
      </c>
      <c r="M810" s="329"/>
      <c r="N810" s="329"/>
      <c r="O810" s="329"/>
      <c r="P810" s="329"/>
      <c r="Q810" s="329"/>
      <c r="R810" s="329"/>
      <c r="S810" s="329"/>
      <c r="T810" s="329"/>
      <c r="U810" s="329"/>
      <c r="V810" s="329"/>
      <c r="W810" s="329"/>
      <c r="X810" s="329"/>
      <c r="Y810" s="329"/>
      <c r="Z810" s="329"/>
      <c r="AA810" s="329"/>
      <c r="AB810" s="329"/>
      <c r="AC810" s="329"/>
      <c r="AD810" s="329"/>
      <c r="AE810" s="329"/>
      <c r="AF810" s="329"/>
      <c r="AG810" s="329"/>
      <c r="AH810" s="329"/>
      <c r="AI810" s="329"/>
      <c r="AJ810" s="329"/>
      <c r="AK810" s="329"/>
      <c r="AL810" s="329"/>
      <c r="AM810" s="329"/>
      <c r="AN810" s="329"/>
      <c r="AO810" s="329"/>
      <c r="AP810" s="329"/>
      <c r="AQ810" s="329"/>
      <c r="AR810" s="329"/>
      <c r="AS810" s="329"/>
      <c r="AT810" s="329"/>
      <c r="AU810" s="329"/>
      <c r="AV810" s="329"/>
      <c r="AW810" s="329"/>
      <c r="AX810" s="329"/>
      <c r="AY810" s="329"/>
      <c r="AZ810" s="329"/>
      <c r="BA810" s="329"/>
      <c r="BB810" s="329"/>
    </row>
    <row r="811" spans="1:55" s="330" customFormat="1" ht="63">
      <c r="A811" s="179"/>
      <c r="B811" s="447"/>
      <c r="C811" s="1163">
        <v>6</v>
      </c>
      <c r="D811" s="1164" t="s">
        <v>348</v>
      </c>
      <c r="E811" s="1163" t="s">
        <v>22</v>
      </c>
      <c r="F811" s="1163" t="s">
        <v>344</v>
      </c>
      <c r="G811" s="1194">
        <v>1.7</v>
      </c>
      <c r="H811" s="1194">
        <v>1.4</v>
      </c>
      <c r="I811" s="1195">
        <v>1.7</v>
      </c>
      <c r="J811" s="1163" t="s">
        <v>337</v>
      </c>
      <c r="K811" s="1163" t="s">
        <v>339</v>
      </c>
      <c r="L811" s="1164" t="s">
        <v>349</v>
      </c>
    </row>
    <row r="812" spans="1:55" s="330" customFormat="1" ht="63">
      <c r="A812" s="179"/>
      <c r="B812" s="447"/>
      <c r="C812" s="1163">
        <v>7</v>
      </c>
      <c r="D812" s="1164" t="s">
        <v>350</v>
      </c>
      <c r="E812" s="1163" t="s">
        <v>22</v>
      </c>
      <c r="F812" s="1163" t="s">
        <v>344</v>
      </c>
      <c r="G812" s="1194">
        <v>4.9000000000000004</v>
      </c>
      <c r="H812" s="1194">
        <v>4.5</v>
      </c>
      <c r="I812" s="1195">
        <v>4.9000000000000004</v>
      </c>
      <c r="J812" s="1163" t="s">
        <v>337</v>
      </c>
      <c r="K812" s="1163" t="s">
        <v>339</v>
      </c>
      <c r="L812" s="1164" t="s">
        <v>351</v>
      </c>
      <c r="M812" s="329"/>
      <c r="N812" s="329"/>
      <c r="O812" s="329"/>
      <c r="P812" s="329"/>
      <c r="Q812" s="329"/>
      <c r="R812" s="329"/>
      <c r="S812" s="329"/>
      <c r="T812" s="329"/>
      <c r="U812" s="329"/>
      <c r="V812" s="329"/>
      <c r="W812" s="329"/>
      <c r="X812" s="329"/>
      <c r="Y812" s="329"/>
      <c r="Z812" s="329"/>
      <c r="AA812" s="329"/>
      <c r="AB812" s="329"/>
      <c r="AC812" s="329"/>
      <c r="AD812" s="329"/>
      <c r="AE812" s="329"/>
      <c r="AF812" s="329"/>
      <c r="AG812" s="329"/>
      <c r="AH812" s="329"/>
      <c r="AI812" s="329"/>
      <c r="AJ812" s="329"/>
      <c r="AK812" s="329"/>
      <c r="AL812" s="329"/>
      <c r="AM812" s="329"/>
      <c r="AN812" s="329"/>
      <c r="AO812" s="329"/>
      <c r="AP812" s="329"/>
      <c r="AQ812" s="329"/>
      <c r="AR812" s="329"/>
      <c r="AS812" s="329"/>
      <c r="AT812" s="329"/>
      <c r="AU812" s="329"/>
      <c r="AV812" s="329"/>
      <c r="AW812" s="329"/>
      <c r="AX812" s="329"/>
      <c r="AY812" s="329"/>
      <c r="AZ812" s="329"/>
      <c r="BA812" s="329"/>
      <c r="BB812" s="329"/>
    </row>
    <row r="813" spans="1:55" s="330" customFormat="1" ht="47.25">
      <c r="A813" s="179"/>
      <c r="B813" s="447"/>
      <c r="C813" s="1163">
        <v>8</v>
      </c>
      <c r="D813" s="1164" t="s">
        <v>407</v>
      </c>
      <c r="E813" s="1163" t="s">
        <v>23</v>
      </c>
      <c r="F813" s="1163" t="s">
        <v>404</v>
      </c>
      <c r="G813" s="1163">
        <v>0.03</v>
      </c>
      <c r="H813" s="1163"/>
      <c r="I813" s="1163">
        <v>0.03</v>
      </c>
      <c r="J813" s="1164" t="s">
        <v>49</v>
      </c>
      <c r="K813" s="1163" t="s">
        <v>992</v>
      </c>
      <c r="L813" s="1164" t="s">
        <v>413</v>
      </c>
      <c r="M813" s="329"/>
      <c r="N813" s="329"/>
      <c r="O813" s="329"/>
      <c r="P813" s="329"/>
      <c r="Q813" s="329"/>
      <c r="R813" s="329"/>
      <c r="S813" s="329"/>
      <c r="T813" s="329"/>
      <c r="U813" s="329"/>
      <c r="V813" s="329"/>
      <c r="W813" s="329"/>
      <c r="X813" s="329"/>
      <c r="Y813" s="329"/>
      <c r="Z813" s="329"/>
      <c r="AA813" s="329"/>
      <c r="AB813" s="329"/>
      <c r="AC813" s="329"/>
      <c r="AD813" s="329"/>
      <c r="AE813" s="329"/>
      <c r="AF813" s="329"/>
      <c r="AG813" s="329"/>
      <c r="AH813" s="329"/>
      <c r="AI813" s="329"/>
      <c r="AJ813" s="329"/>
      <c r="AK813" s="329"/>
      <c r="AL813" s="329"/>
      <c r="AM813" s="329"/>
      <c r="AN813" s="329"/>
      <c r="AO813" s="329"/>
      <c r="AP813" s="329"/>
      <c r="AQ813" s="329"/>
      <c r="AR813" s="329"/>
      <c r="AS813" s="329"/>
      <c r="AT813" s="329"/>
      <c r="AU813" s="329"/>
      <c r="AV813" s="329"/>
      <c r="AW813" s="329"/>
      <c r="AX813" s="329"/>
      <c r="AY813" s="329"/>
      <c r="AZ813" s="329"/>
      <c r="BA813" s="329"/>
      <c r="BB813" s="329"/>
    </row>
    <row r="814" spans="1:55" s="330" customFormat="1" ht="47.25">
      <c r="A814" s="179"/>
      <c r="B814" s="447"/>
      <c r="C814" s="1163">
        <v>9</v>
      </c>
      <c r="D814" s="1164" t="s">
        <v>452</v>
      </c>
      <c r="E814" s="1163" t="s">
        <v>22</v>
      </c>
      <c r="F814" s="1163" t="s">
        <v>336</v>
      </c>
      <c r="G814" s="1163">
        <v>4.54</v>
      </c>
      <c r="H814" s="1163">
        <v>1.44</v>
      </c>
      <c r="I814" s="1163">
        <v>1.44</v>
      </c>
      <c r="J814" s="1163" t="s">
        <v>49</v>
      </c>
      <c r="K814" s="1163" t="s">
        <v>343</v>
      </c>
      <c r="L814" s="1164" t="s">
        <v>453</v>
      </c>
      <c r="M814" s="329"/>
      <c r="N814" s="329"/>
      <c r="O814" s="329"/>
      <c r="P814" s="329"/>
      <c r="Q814" s="329"/>
      <c r="R814" s="329"/>
      <c r="S814" s="329"/>
      <c r="T814" s="329"/>
      <c r="U814" s="329"/>
      <c r="V814" s="329"/>
      <c r="W814" s="329"/>
      <c r="X814" s="329"/>
      <c r="Y814" s="329"/>
      <c r="Z814" s="329"/>
      <c r="AA814" s="329"/>
      <c r="AB814" s="329"/>
      <c r="AC814" s="329"/>
      <c r="AD814" s="329"/>
      <c r="AE814" s="329"/>
      <c r="AF814" s="329"/>
      <c r="AG814" s="329"/>
      <c r="AH814" s="329"/>
      <c r="AI814" s="329"/>
      <c r="AJ814" s="329"/>
      <c r="AK814" s="329"/>
      <c r="AL814" s="329"/>
      <c r="AM814" s="329"/>
      <c r="AN814" s="329"/>
      <c r="AO814" s="329"/>
      <c r="AP814" s="329"/>
      <c r="AQ814" s="329"/>
      <c r="AR814" s="329"/>
      <c r="AS814" s="329"/>
      <c r="AT814" s="329"/>
      <c r="AU814" s="329"/>
      <c r="AV814" s="329"/>
      <c r="AW814" s="329"/>
      <c r="AX814" s="329"/>
      <c r="AY814" s="329"/>
      <c r="AZ814" s="329"/>
      <c r="BA814" s="329"/>
      <c r="BB814" s="329"/>
    </row>
    <row r="815" spans="1:55" s="330" customFormat="1" ht="47.25">
      <c r="A815" s="179"/>
      <c r="B815" s="447"/>
      <c r="C815" s="1163">
        <v>10</v>
      </c>
      <c r="D815" s="1164" t="s">
        <v>993</v>
      </c>
      <c r="E815" s="1163" t="s">
        <v>22</v>
      </c>
      <c r="F815" s="1163" t="s">
        <v>336</v>
      </c>
      <c r="G815" s="1163">
        <v>0.7</v>
      </c>
      <c r="H815" s="1163">
        <v>0.2</v>
      </c>
      <c r="I815" s="1163">
        <v>0.7</v>
      </c>
      <c r="J815" s="1163" t="s">
        <v>49</v>
      </c>
      <c r="K815" s="1163" t="s">
        <v>343</v>
      </c>
      <c r="L815" s="1164" t="s">
        <v>454</v>
      </c>
      <c r="M815" s="329"/>
      <c r="N815" s="329"/>
      <c r="O815" s="329"/>
      <c r="P815" s="329"/>
      <c r="Q815" s="329"/>
      <c r="R815" s="329"/>
      <c r="S815" s="329"/>
      <c r="T815" s="329"/>
      <c r="U815" s="329"/>
      <c r="V815" s="329"/>
      <c r="W815" s="329"/>
      <c r="X815" s="329"/>
      <c r="Y815" s="329"/>
      <c r="Z815" s="329"/>
      <c r="AA815" s="329"/>
      <c r="AB815" s="329"/>
      <c r="AC815" s="329"/>
      <c r="AD815" s="329"/>
      <c r="AE815" s="329"/>
      <c r="AF815" s="329"/>
      <c r="AG815" s="329"/>
      <c r="AH815" s="329"/>
      <c r="AI815" s="329"/>
      <c r="AJ815" s="329"/>
      <c r="AK815" s="329"/>
      <c r="AL815" s="329"/>
      <c r="AM815" s="329"/>
      <c r="AN815" s="329"/>
      <c r="AO815" s="329"/>
      <c r="AP815" s="329"/>
      <c r="AQ815" s="329"/>
      <c r="AR815" s="329"/>
      <c r="AS815" s="329"/>
      <c r="AT815" s="329"/>
      <c r="AU815" s="329"/>
      <c r="AV815" s="329"/>
      <c r="AW815" s="329"/>
      <c r="AX815" s="329"/>
      <c r="AY815" s="329"/>
      <c r="AZ815" s="329"/>
      <c r="BA815" s="329"/>
      <c r="BB815" s="329"/>
    </row>
    <row r="816" spans="1:55" s="414" customFormat="1" ht="63">
      <c r="A816" s="179"/>
      <c r="B816" s="447"/>
      <c r="C816" s="1163">
        <v>11</v>
      </c>
      <c r="D816" s="1164" t="s">
        <v>455</v>
      </c>
      <c r="E816" s="1163" t="s">
        <v>22</v>
      </c>
      <c r="F816" s="1163" t="s">
        <v>336</v>
      </c>
      <c r="G816" s="1163">
        <v>5</v>
      </c>
      <c r="H816" s="1163">
        <v>1.1000000000000001</v>
      </c>
      <c r="I816" s="1194">
        <v>1.1000000000000001</v>
      </c>
      <c r="J816" s="1163" t="s">
        <v>49</v>
      </c>
      <c r="K816" s="1163" t="s">
        <v>986</v>
      </c>
      <c r="L816" s="1164" t="s">
        <v>456</v>
      </c>
    </row>
    <row r="817" spans="1:55" s="414" customFormat="1" ht="47.25">
      <c r="A817" s="179"/>
      <c r="B817" s="447"/>
      <c r="C817" s="1163">
        <v>12</v>
      </c>
      <c r="D817" s="1164" t="s">
        <v>457</v>
      </c>
      <c r="E817" s="1163" t="s">
        <v>22</v>
      </c>
      <c r="F817" s="1163" t="s">
        <v>336</v>
      </c>
      <c r="G817" s="1163">
        <v>1.3</v>
      </c>
      <c r="H817" s="1163">
        <v>0.08</v>
      </c>
      <c r="I817" s="1163">
        <v>1.3</v>
      </c>
      <c r="J817" s="1163" t="s">
        <v>49</v>
      </c>
      <c r="K817" s="1163" t="s">
        <v>339</v>
      </c>
      <c r="L817" s="1164" t="s">
        <v>458</v>
      </c>
    </row>
    <row r="818" spans="1:55" s="414" customFormat="1" ht="47.25">
      <c r="A818" s="179"/>
      <c r="B818" s="447"/>
      <c r="C818" s="1163">
        <v>13</v>
      </c>
      <c r="D818" s="1164" t="s">
        <v>459</v>
      </c>
      <c r="E818" s="1163" t="s">
        <v>22</v>
      </c>
      <c r="F818" s="1163" t="s">
        <v>336</v>
      </c>
      <c r="G818" s="1163">
        <v>1.2</v>
      </c>
      <c r="H818" s="1163">
        <v>0.1</v>
      </c>
      <c r="I818" s="1163">
        <v>1.2</v>
      </c>
      <c r="J818" s="1163" t="s">
        <v>49</v>
      </c>
      <c r="K818" s="1163" t="s">
        <v>994</v>
      </c>
      <c r="L818" s="1164" t="s">
        <v>461</v>
      </c>
    </row>
    <row r="819" spans="1:55" s="330" customFormat="1" ht="78.75">
      <c r="A819" s="179"/>
      <c r="B819" s="447"/>
      <c r="C819" s="1163">
        <v>14</v>
      </c>
      <c r="D819" s="1164" t="s">
        <v>462</v>
      </c>
      <c r="E819" s="1163" t="s">
        <v>24</v>
      </c>
      <c r="F819" s="1163" t="s">
        <v>34</v>
      </c>
      <c r="G819" s="1163">
        <v>0.52</v>
      </c>
      <c r="H819" s="1163">
        <v>0.52</v>
      </c>
      <c r="I819" s="1163">
        <v>0.52</v>
      </c>
      <c r="J819" s="1163" t="s">
        <v>49</v>
      </c>
      <c r="K819" s="1163" t="s">
        <v>991</v>
      </c>
      <c r="L819" s="1164" t="s">
        <v>463</v>
      </c>
    </row>
    <row r="820" spans="1:55" s="330" customFormat="1" ht="78.75">
      <c r="A820" s="179"/>
      <c r="B820" s="447"/>
      <c r="C820" s="1163">
        <v>15</v>
      </c>
      <c r="D820" s="1164" t="s">
        <v>995</v>
      </c>
      <c r="E820" s="1163" t="s">
        <v>24</v>
      </c>
      <c r="F820" s="1163" t="s">
        <v>34</v>
      </c>
      <c r="G820" s="1163">
        <v>0.4</v>
      </c>
      <c r="H820" s="1163">
        <v>0.4</v>
      </c>
      <c r="I820" s="1163">
        <v>0.4</v>
      </c>
      <c r="J820" s="1163" t="s">
        <v>49</v>
      </c>
      <c r="K820" s="1163" t="s">
        <v>343</v>
      </c>
      <c r="L820" s="1164" t="s">
        <v>464</v>
      </c>
    </row>
    <row r="821" spans="1:55" s="330" customFormat="1" ht="78.75">
      <c r="A821" s="179"/>
      <c r="B821" s="447"/>
      <c r="C821" s="1163">
        <v>16</v>
      </c>
      <c r="D821" s="1164" t="s">
        <v>465</v>
      </c>
      <c r="E821" s="1163" t="s">
        <v>24</v>
      </c>
      <c r="F821" s="1163" t="s">
        <v>34</v>
      </c>
      <c r="G821" s="1163">
        <v>1.6</v>
      </c>
      <c r="H821" s="1163">
        <v>1.6</v>
      </c>
      <c r="I821" s="1163">
        <v>1.6</v>
      </c>
      <c r="J821" s="1163" t="s">
        <v>49</v>
      </c>
      <c r="K821" s="1163" t="s">
        <v>991</v>
      </c>
      <c r="L821" s="1164" t="s">
        <v>466</v>
      </c>
      <c r="M821" s="329"/>
      <c r="N821" s="329"/>
      <c r="O821" s="329"/>
      <c r="P821" s="329"/>
      <c r="Q821" s="329"/>
      <c r="R821" s="329"/>
      <c r="S821" s="329"/>
      <c r="T821" s="329"/>
      <c r="U821" s="329"/>
      <c r="V821" s="329"/>
      <c r="W821" s="329"/>
      <c r="X821" s="329"/>
      <c r="Y821" s="329"/>
      <c r="Z821" s="329"/>
      <c r="AA821" s="329"/>
      <c r="AB821" s="329"/>
      <c r="AC821" s="329"/>
      <c r="AD821" s="329"/>
      <c r="AE821" s="329"/>
      <c r="AF821" s="329"/>
      <c r="AG821" s="329"/>
      <c r="AH821" s="329"/>
      <c r="AI821" s="329"/>
      <c r="AJ821" s="329"/>
      <c r="AK821" s="329"/>
      <c r="AL821" s="329"/>
      <c r="AM821" s="329"/>
      <c r="AN821" s="329"/>
      <c r="AO821" s="329"/>
      <c r="AP821" s="329"/>
      <c r="AQ821" s="329"/>
      <c r="AR821" s="329"/>
      <c r="AS821" s="329"/>
      <c r="AT821" s="329"/>
      <c r="AU821" s="329"/>
      <c r="AV821" s="329"/>
      <c r="AW821" s="329"/>
      <c r="AX821" s="329"/>
      <c r="AY821" s="329"/>
      <c r="AZ821" s="329"/>
      <c r="BA821" s="329"/>
      <c r="BB821" s="329"/>
      <c r="BC821" s="329"/>
    </row>
    <row r="822" spans="1:55" s="330" customFormat="1" ht="94.5">
      <c r="A822" s="179"/>
      <c r="B822" s="447"/>
      <c r="C822" s="1163">
        <v>17</v>
      </c>
      <c r="D822" s="1164" t="s">
        <v>467</v>
      </c>
      <c r="E822" s="1163" t="s">
        <v>23</v>
      </c>
      <c r="F822" s="1163" t="s">
        <v>34</v>
      </c>
      <c r="G822" s="1163">
        <v>17.89</v>
      </c>
      <c r="H822" s="1163">
        <v>8.6</v>
      </c>
      <c r="I822" s="1163">
        <v>17.89</v>
      </c>
      <c r="J822" s="1163" t="s">
        <v>49</v>
      </c>
      <c r="K822" s="1163" t="s">
        <v>996</v>
      </c>
      <c r="L822" s="1164" t="s">
        <v>2574</v>
      </c>
      <c r="M822" s="329"/>
      <c r="N822" s="329"/>
      <c r="O822" s="329"/>
      <c r="P822" s="329"/>
      <c r="Q822" s="329"/>
      <c r="R822" s="329"/>
      <c r="S822" s="329"/>
      <c r="T822" s="329"/>
      <c r="U822" s="329"/>
      <c r="V822" s="329"/>
      <c r="W822" s="329"/>
      <c r="X822" s="329"/>
      <c r="Y822" s="329"/>
      <c r="Z822" s="329"/>
      <c r="AA822" s="329"/>
      <c r="AB822" s="329"/>
      <c r="AC822" s="329"/>
      <c r="AD822" s="329"/>
      <c r="AE822" s="329"/>
      <c r="AF822" s="329"/>
      <c r="AG822" s="329"/>
      <c r="AH822" s="329"/>
      <c r="AI822" s="329"/>
      <c r="AJ822" s="329"/>
      <c r="AK822" s="329"/>
      <c r="AL822" s="329"/>
      <c r="AM822" s="329"/>
      <c r="AN822" s="329"/>
      <c r="AO822" s="329"/>
      <c r="AP822" s="329"/>
      <c r="AQ822" s="329"/>
      <c r="AR822" s="329"/>
      <c r="AS822" s="329"/>
      <c r="AT822" s="329"/>
      <c r="AU822" s="329"/>
      <c r="AV822" s="329"/>
      <c r="AW822" s="329"/>
      <c r="AX822" s="329"/>
      <c r="AY822" s="329"/>
      <c r="AZ822" s="329"/>
      <c r="BA822" s="329"/>
      <c r="BB822" s="329"/>
      <c r="BC822" s="329"/>
    </row>
    <row r="823" spans="1:55" s="330" customFormat="1" ht="31.5">
      <c r="A823" s="179"/>
      <c r="B823" s="447"/>
      <c r="C823" s="1163">
        <v>18</v>
      </c>
      <c r="D823" s="1283" t="s">
        <v>479</v>
      </c>
      <c r="E823" s="1163" t="s">
        <v>20</v>
      </c>
      <c r="F823" s="1163" t="s">
        <v>477</v>
      </c>
      <c r="G823" s="1284">
        <v>0.9</v>
      </c>
      <c r="H823" s="1284">
        <v>0.9</v>
      </c>
      <c r="I823" s="1284">
        <v>0.9</v>
      </c>
      <c r="J823" s="1163" t="s">
        <v>49</v>
      </c>
      <c r="K823" s="1285" t="s">
        <v>341</v>
      </c>
      <c r="L823" s="1283" t="s">
        <v>480</v>
      </c>
      <c r="M823" s="329"/>
      <c r="N823" s="329"/>
      <c r="O823" s="329"/>
      <c r="P823" s="329"/>
      <c r="Q823" s="329"/>
      <c r="R823" s="329"/>
      <c r="S823" s="329"/>
      <c r="T823" s="329"/>
      <c r="U823" s="329"/>
      <c r="V823" s="329"/>
      <c r="W823" s="329"/>
      <c r="X823" s="329"/>
      <c r="Y823" s="329"/>
      <c r="Z823" s="329"/>
      <c r="AA823" s="329"/>
      <c r="AB823" s="329"/>
      <c r="AC823" s="329"/>
      <c r="AD823" s="329"/>
      <c r="AE823" s="329"/>
      <c r="AF823" s="329"/>
      <c r="AG823" s="329"/>
      <c r="AH823" s="329"/>
      <c r="AI823" s="329"/>
      <c r="AJ823" s="329"/>
      <c r="AK823" s="329"/>
      <c r="AL823" s="329"/>
      <c r="AM823" s="329"/>
      <c r="AN823" s="329"/>
      <c r="AO823" s="329"/>
      <c r="AP823" s="329"/>
      <c r="AQ823" s="329"/>
      <c r="AR823" s="329"/>
      <c r="AS823" s="329"/>
      <c r="AT823" s="329"/>
      <c r="AU823" s="329"/>
      <c r="AV823" s="329"/>
      <c r="AW823" s="329"/>
      <c r="AX823" s="329"/>
      <c r="AY823" s="329"/>
      <c r="AZ823" s="329"/>
      <c r="BA823" s="329"/>
      <c r="BB823" s="329"/>
      <c r="BC823" s="329"/>
    </row>
    <row r="824" spans="1:55" s="330" customFormat="1" ht="47.25">
      <c r="A824" s="179"/>
      <c r="B824" s="447"/>
      <c r="C824" s="1163">
        <v>19</v>
      </c>
      <c r="D824" s="1164" t="s">
        <v>711</v>
      </c>
      <c r="E824" s="1285" t="s">
        <v>23</v>
      </c>
      <c r="F824" s="1285" t="s">
        <v>404</v>
      </c>
      <c r="G824" s="1286">
        <v>0.2</v>
      </c>
      <c r="H824" s="1286">
        <v>0.02</v>
      </c>
      <c r="I824" s="1286">
        <v>0.18</v>
      </c>
      <c r="J824" s="1163" t="s">
        <v>49</v>
      </c>
      <c r="K824" s="1163" t="s">
        <v>692</v>
      </c>
      <c r="L824" s="1164" t="s">
        <v>712</v>
      </c>
      <c r="M824" s="329"/>
      <c r="N824" s="329"/>
      <c r="O824" s="329"/>
      <c r="P824" s="329"/>
      <c r="Q824" s="329"/>
      <c r="R824" s="329"/>
      <c r="S824" s="329"/>
      <c r="T824" s="329"/>
      <c r="U824" s="329"/>
      <c r="V824" s="329"/>
      <c r="W824" s="329"/>
      <c r="X824" s="329"/>
      <c r="Y824" s="329"/>
      <c r="Z824" s="329"/>
      <c r="AA824" s="329"/>
      <c r="AB824" s="329"/>
      <c r="AC824" s="329"/>
      <c r="AD824" s="329"/>
      <c r="AE824" s="329"/>
      <c r="AF824" s="329"/>
      <c r="AG824" s="329"/>
      <c r="AH824" s="329"/>
      <c r="AI824" s="329"/>
      <c r="AJ824" s="329"/>
      <c r="AK824" s="329"/>
      <c r="AL824" s="329"/>
      <c r="AM824" s="329"/>
      <c r="AN824" s="329"/>
      <c r="AO824" s="329"/>
      <c r="AP824" s="329"/>
      <c r="AQ824" s="329"/>
      <c r="AR824" s="329"/>
      <c r="AS824" s="329"/>
      <c r="AT824" s="329"/>
      <c r="AU824" s="329"/>
      <c r="AV824" s="329"/>
      <c r="AW824" s="329"/>
      <c r="AX824" s="329"/>
      <c r="AY824" s="329"/>
      <c r="AZ824" s="329"/>
      <c r="BA824" s="329"/>
      <c r="BB824" s="329"/>
      <c r="BC824" s="329"/>
    </row>
    <row r="825" spans="1:55" s="330" customFormat="1" ht="63">
      <c r="A825" s="179"/>
      <c r="B825" s="447"/>
      <c r="C825" s="1163">
        <v>20</v>
      </c>
      <c r="D825" s="1164" t="s">
        <v>3871</v>
      </c>
      <c r="E825" s="1285" t="s">
        <v>22</v>
      </c>
      <c r="F825" s="1285" t="s">
        <v>340</v>
      </c>
      <c r="G825" s="1286">
        <v>9.32</v>
      </c>
      <c r="H825" s="1286"/>
      <c r="I825" s="1286">
        <v>0.02</v>
      </c>
      <c r="J825" s="1163" t="s">
        <v>337</v>
      </c>
      <c r="K825" s="1163" t="s">
        <v>339</v>
      </c>
      <c r="L825" s="1164" t="s">
        <v>4146</v>
      </c>
      <c r="M825" s="329"/>
      <c r="N825" s="329"/>
      <c r="O825" s="329"/>
      <c r="P825" s="329"/>
      <c r="Q825" s="329"/>
      <c r="R825" s="329"/>
      <c r="S825" s="329"/>
      <c r="T825" s="329"/>
      <c r="U825" s="329"/>
      <c r="V825" s="329"/>
      <c r="W825" s="329"/>
      <c r="X825" s="329"/>
      <c r="Y825" s="329"/>
      <c r="Z825" s="329"/>
      <c r="AA825" s="329"/>
      <c r="AB825" s="329"/>
      <c r="AC825" s="329"/>
      <c r="AD825" s="329"/>
      <c r="AE825" s="329"/>
      <c r="AF825" s="329"/>
      <c r="AG825" s="329"/>
      <c r="AH825" s="329"/>
      <c r="AI825" s="329"/>
      <c r="AJ825" s="329"/>
      <c r="AK825" s="329"/>
      <c r="AL825" s="329"/>
      <c r="AM825" s="329"/>
      <c r="AN825" s="329"/>
      <c r="AO825" s="329"/>
      <c r="AP825" s="329"/>
      <c r="AQ825" s="329"/>
      <c r="AR825" s="329"/>
      <c r="AS825" s="329"/>
      <c r="AT825" s="329"/>
      <c r="AU825" s="329"/>
      <c r="AV825" s="329"/>
      <c r="AW825" s="329"/>
      <c r="AX825" s="329"/>
      <c r="AY825" s="329"/>
      <c r="AZ825" s="329"/>
      <c r="BA825" s="329"/>
      <c r="BB825" s="329"/>
      <c r="BC825" s="329"/>
    </row>
    <row r="826" spans="1:55" s="330" customFormat="1" ht="94.5">
      <c r="A826" s="179"/>
      <c r="B826" s="447"/>
      <c r="C826" s="1163">
        <v>21</v>
      </c>
      <c r="D826" s="1164" t="s">
        <v>3872</v>
      </c>
      <c r="E826" s="1285" t="s">
        <v>23</v>
      </c>
      <c r="F826" s="1285" t="s">
        <v>3873</v>
      </c>
      <c r="G826" s="1286">
        <v>13.2</v>
      </c>
      <c r="H826" s="1286"/>
      <c r="I826" s="1286">
        <v>1.1000000000000001</v>
      </c>
      <c r="J826" s="1163" t="s">
        <v>337</v>
      </c>
      <c r="K826" s="1163" t="s">
        <v>3874</v>
      </c>
      <c r="L826" s="1164" t="s">
        <v>4147</v>
      </c>
      <c r="M826" s="329"/>
      <c r="N826" s="329"/>
      <c r="O826" s="329"/>
      <c r="P826" s="329"/>
      <c r="Q826" s="329"/>
      <c r="R826" s="329"/>
      <c r="S826" s="329"/>
      <c r="T826" s="329"/>
      <c r="U826" s="329"/>
      <c r="V826" s="329"/>
      <c r="W826" s="329"/>
      <c r="X826" s="329"/>
      <c r="Y826" s="329"/>
      <c r="Z826" s="329"/>
      <c r="AA826" s="329"/>
      <c r="AB826" s="329"/>
      <c r="AC826" s="329"/>
      <c r="AD826" s="329"/>
      <c r="AE826" s="329"/>
      <c r="AF826" s="329"/>
      <c r="AG826" s="329"/>
      <c r="AH826" s="329"/>
      <c r="AI826" s="329"/>
      <c r="AJ826" s="329"/>
      <c r="AK826" s="329"/>
      <c r="AL826" s="329"/>
      <c r="AM826" s="329"/>
      <c r="AN826" s="329"/>
      <c r="AO826" s="329"/>
      <c r="AP826" s="329"/>
      <c r="AQ826" s="329"/>
      <c r="AR826" s="329"/>
      <c r="AS826" s="329"/>
      <c r="AT826" s="329"/>
      <c r="AU826" s="329"/>
      <c r="AV826" s="329"/>
      <c r="AW826" s="329"/>
      <c r="AX826" s="329"/>
      <c r="AY826" s="329"/>
      <c r="AZ826" s="329"/>
      <c r="BA826" s="329"/>
      <c r="BB826" s="329"/>
      <c r="BC826" s="329"/>
    </row>
    <row r="827" spans="1:55" s="330" customFormat="1" ht="47.25">
      <c r="A827" s="179"/>
      <c r="B827" s="447"/>
      <c r="C827" s="1163">
        <v>22</v>
      </c>
      <c r="D827" s="1164" t="s">
        <v>3875</v>
      </c>
      <c r="E827" s="1285" t="s">
        <v>23</v>
      </c>
      <c r="F827" s="1285" t="s">
        <v>404</v>
      </c>
      <c r="G827" s="1286">
        <v>0.01</v>
      </c>
      <c r="H827" s="1286"/>
      <c r="I827" s="1286">
        <v>0.01</v>
      </c>
      <c r="J827" s="1163" t="s">
        <v>49</v>
      </c>
      <c r="K827" s="1163" t="s">
        <v>3876</v>
      </c>
      <c r="L827" s="1164" t="s">
        <v>3877</v>
      </c>
      <c r="M827" s="329"/>
      <c r="N827" s="329"/>
      <c r="O827" s="329"/>
      <c r="P827" s="329"/>
      <c r="Q827" s="329"/>
      <c r="R827" s="329"/>
      <c r="S827" s="329"/>
      <c r="T827" s="329"/>
      <c r="U827" s="329"/>
      <c r="V827" s="329"/>
      <c r="W827" s="329"/>
      <c r="X827" s="329"/>
      <c r="Y827" s="329"/>
      <c r="Z827" s="329"/>
      <c r="AA827" s="329"/>
      <c r="AB827" s="329"/>
      <c r="AC827" s="329"/>
      <c r="AD827" s="329"/>
      <c r="AE827" s="329"/>
      <c r="AF827" s="329"/>
      <c r="AG827" s="329"/>
      <c r="AH827" s="329"/>
      <c r="AI827" s="329"/>
      <c r="AJ827" s="329"/>
      <c r="AK827" s="329"/>
      <c r="AL827" s="329"/>
      <c r="AM827" s="329"/>
      <c r="AN827" s="329"/>
      <c r="AO827" s="329"/>
      <c r="AP827" s="329"/>
      <c r="AQ827" s="329"/>
      <c r="AR827" s="329"/>
      <c r="AS827" s="329"/>
      <c r="AT827" s="329"/>
      <c r="AU827" s="329"/>
      <c r="AV827" s="329"/>
      <c r="AW827" s="329"/>
      <c r="AX827" s="329"/>
      <c r="AY827" s="329"/>
      <c r="AZ827" s="329"/>
      <c r="BA827" s="329"/>
      <c r="BB827" s="329"/>
      <c r="BC827" s="329"/>
    </row>
    <row r="828" spans="1:55" s="330" customFormat="1" ht="47.25">
      <c r="A828" s="179"/>
      <c r="B828" s="447"/>
      <c r="C828" s="1163">
        <v>23</v>
      </c>
      <c r="D828" s="1164" t="s">
        <v>3878</v>
      </c>
      <c r="E828" s="1285" t="s">
        <v>23</v>
      </c>
      <c r="F828" s="1285" t="s">
        <v>404</v>
      </c>
      <c r="G828" s="1286">
        <v>0.15</v>
      </c>
      <c r="H828" s="1286"/>
      <c r="I828" s="1286">
        <v>0.15</v>
      </c>
      <c r="J828" s="1163" t="s">
        <v>49</v>
      </c>
      <c r="K828" s="1163" t="s">
        <v>3879</v>
      </c>
      <c r="L828" s="1164" t="s">
        <v>3880</v>
      </c>
      <c r="M828" s="329"/>
      <c r="N828" s="329"/>
      <c r="O828" s="329"/>
      <c r="P828" s="329"/>
      <c r="Q828" s="329"/>
      <c r="R828" s="329"/>
      <c r="S828" s="329"/>
      <c r="T828" s="329"/>
      <c r="U828" s="329"/>
      <c r="V828" s="329"/>
      <c r="W828" s="329"/>
      <c r="X828" s="329"/>
      <c r="Y828" s="329"/>
      <c r="Z828" s="329"/>
      <c r="AA828" s="329"/>
      <c r="AB828" s="329"/>
      <c r="AC828" s="329"/>
      <c r="AD828" s="329"/>
      <c r="AE828" s="329"/>
      <c r="AF828" s="329"/>
      <c r="AG828" s="329"/>
      <c r="AH828" s="329"/>
      <c r="AI828" s="329"/>
      <c r="AJ828" s="329"/>
      <c r="AK828" s="329"/>
      <c r="AL828" s="329"/>
      <c r="AM828" s="329"/>
      <c r="AN828" s="329"/>
      <c r="AO828" s="329"/>
      <c r="AP828" s="329"/>
      <c r="AQ828" s="329"/>
      <c r="AR828" s="329"/>
      <c r="AS828" s="329"/>
      <c r="AT828" s="329"/>
      <c r="AU828" s="329"/>
      <c r="AV828" s="329"/>
      <c r="AW828" s="329"/>
      <c r="AX828" s="329"/>
      <c r="AY828" s="329"/>
      <c r="AZ828" s="329"/>
      <c r="BA828" s="329"/>
      <c r="BB828" s="329"/>
      <c r="BC828" s="329"/>
    </row>
    <row r="829" spans="1:55" s="330" customFormat="1" ht="63">
      <c r="A829" s="179"/>
      <c r="B829" s="447"/>
      <c r="C829" s="1163">
        <v>24</v>
      </c>
      <c r="D829" s="1164" t="s">
        <v>3881</v>
      </c>
      <c r="E829" s="1285" t="s">
        <v>23</v>
      </c>
      <c r="F829" s="1285" t="s">
        <v>34</v>
      </c>
      <c r="G829" s="1286">
        <v>20</v>
      </c>
      <c r="H829" s="1286"/>
      <c r="I829" s="1286">
        <v>20</v>
      </c>
      <c r="J829" s="1163" t="s">
        <v>49</v>
      </c>
      <c r="K829" s="1163" t="s">
        <v>692</v>
      </c>
      <c r="L829" s="1164" t="s">
        <v>4148</v>
      </c>
      <c r="M829" s="329"/>
      <c r="N829" s="329"/>
      <c r="O829" s="329"/>
      <c r="P829" s="329"/>
      <c r="Q829" s="329"/>
      <c r="R829" s="329"/>
      <c r="S829" s="329"/>
      <c r="T829" s="329"/>
      <c r="U829" s="329"/>
      <c r="V829" s="329"/>
      <c r="W829" s="329"/>
      <c r="X829" s="329"/>
      <c r="Y829" s="329"/>
      <c r="Z829" s="329"/>
      <c r="AA829" s="329"/>
      <c r="AB829" s="329"/>
      <c r="AC829" s="329"/>
      <c r="AD829" s="329"/>
      <c r="AE829" s="329"/>
      <c r="AF829" s="329"/>
      <c r="AG829" s="329"/>
      <c r="AH829" s="329"/>
      <c r="AI829" s="329"/>
      <c r="AJ829" s="329"/>
      <c r="AK829" s="329"/>
      <c r="AL829" s="329"/>
      <c r="AM829" s="329"/>
      <c r="AN829" s="329"/>
      <c r="AO829" s="329"/>
      <c r="AP829" s="329"/>
      <c r="AQ829" s="329"/>
      <c r="AR829" s="329"/>
      <c r="AS829" s="329"/>
      <c r="AT829" s="329"/>
      <c r="AU829" s="329"/>
      <c r="AV829" s="329"/>
      <c r="AW829" s="329"/>
      <c r="AX829" s="329"/>
      <c r="AY829" s="329"/>
      <c r="AZ829" s="329"/>
      <c r="BA829" s="329"/>
      <c r="BB829" s="329"/>
      <c r="BC829" s="329"/>
    </row>
    <row r="830" spans="1:55" s="328" customFormat="1" ht="15.75">
      <c r="A830" s="484"/>
      <c r="B830" s="525"/>
      <c r="C830" s="459" t="s">
        <v>431</v>
      </c>
      <c r="D830" s="1433" t="s">
        <v>743</v>
      </c>
      <c r="E830" s="1442"/>
      <c r="F830" s="1443"/>
      <c r="G830" s="450"/>
      <c r="H830" s="457"/>
      <c r="I830" s="457"/>
      <c r="J830" s="457"/>
      <c r="K830" s="457"/>
      <c r="L830" s="456"/>
    </row>
    <row r="831" spans="1:55" s="330" customFormat="1" ht="63">
      <c r="A831" s="179"/>
      <c r="B831" s="447"/>
      <c r="C831" s="1163">
        <v>25</v>
      </c>
      <c r="D831" s="1287" t="s">
        <v>474</v>
      </c>
      <c r="E831" s="1163" t="s">
        <v>22</v>
      </c>
      <c r="F831" s="1163" t="s">
        <v>336</v>
      </c>
      <c r="G831" s="1284">
        <v>1.5</v>
      </c>
      <c r="H831" s="1284">
        <v>1.5</v>
      </c>
      <c r="I831" s="1284">
        <v>1.5</v>
      </c>
      <c r="J831" s="1163" t="s">
        <v>49</v>
      </c>
      <c r="K831" s="1285" t="s">
        <v>990</v>
      </c>
      <c r="L831" s="1288" t="s">
        <v>997</v>
      </c>
      <c r="M831" s="329"/>
      <c r="N831" s="329"/>
      <c r="O831" s="329"/>
      <c r="P831" s="329"/>
      <c r="Q831" s="329"/>
      <c r="R831" s="329"/>
      <c r="S831" s="329"/>
      <c r="T831" s="329"/>
      <c r="U831" s="329"/>
      <c r="V831" s="329"/>
      <c r="W831" s="329"/>
      <c r="X831" s="329"/>
      <c r="Y831" s="329"/>
      <c r="Z831" s="329"/>
      <c r="AA831" s="329"/>
      <c r="AB831" s="329"/>
      <c r="AC831" s="329"/>
      <c r="AD831" s="329"/>
      <c r="AE831" s="329"/>
      <c r="AF831" s="329"/>
      <c r="AG831" s="329"/>
      <c r="AH831" s="329"/>
      <c r="AI831" s="329"/>
      <c r="AJ831" s="329"/>
      <c r="AK831" s="329"/>
      <c r="AL831" s="329"/>
      <c r="AM831" s="329"/>
      <c r="AN831" s="329"/>
      <c r="AO831" s="329"/>
      <c r="AP831" s="329"/>
      <c r="AQ831" s="329"/>
      <c r="AR831" s="329"/>
      <c r="AS831" s="329"/>
      <c r="AT831" s="329"/>
      <c r="AU831" s="329"/>
      <c r="AV831" s="329"/>
      <c r="AW831" s="329"/>
      <c r="AX831" s="329"/>
      <c r="AY831" s="329"/>
      <c r="AZ831" s="329"/>
      <c r="BA831" s="329"/>
      <c r="BB831" s="329"/>
      <c r="BC831" s="329"/>
    </row>
    <row r="832" spans="1:55" s="330" customFormat="1" ht="63">
      <c r="A832" s="179"/>
      <c r="B832" s="447"/>
      <c r="C832" s="1163">
        <v>26</v>
      </c>
      <c r="D832" s="1287" t="s">
        <v>475</v>
      </c>
      <c r="E832" s="1163" t="s">
        <v>22</v>
      </c>
      <c r="F832" s="1163" t="s">
        <v>336</v>
      </c>
      <c r="G832" s="1284">
        <v>1.9</v>
      </c>
      <c r="H832" s="1284">
        <v>1.9</v>
      </c>
      <c r="I832" s="1284">
        <v>1.9</v>
      </c>
      <c r="J832" s="1163" t="s">
        <v>49</v>
      </c>
      <c r="K832" s="1285" t="s">
        <v>990</v>
      </c>
      <c r="L832" s="1289" t="s">
        <v>998</v>
      </c>
      <c r="M832" s="329"/>
      <c r="N832" s="329"/>
      <c r="O832" s="329"/>
      <c r="P832" s="329"/>
      <c r="Q832" s="329"/>
      <c r="R832" s="329"/>
      <c r="S832" s="329"/>
      <c r="T832" s="329"/>
      <c r="U832" s="329"/>
      <c r="V832" s="329"/>
      <c r="W832" s="329"/>
      <c r="X832" s="329"/>
      <c r="Y832" s="329"/>
      <c r="Z832" s="329"/>
      <c r="AA832" s="329"/>
      <c r="AB832" s="329"/>
      <c r="AC832" s="329"/>
      <c r="AD832" s="329"/>
      <c r="AE832" s="329"/>
      <c r="AF832" s="329"/>
      <c r="AG832" s="329"/>
      <c r="AH832" s="329"/>
      <c r="AI832" s="329"/>
      <c r="AJ832" s="329"/>
      <c r="AK832" s="329"/>
      <c r="AL832" s="329"/>
      <c r="AM832" s="329"/>
      <c r="AN832" s="329"/>
      <c r="AO832" s="329"/>
      <c r="AP832" s="329"/>
      <c r="AQ832" s="329"/>
      <c r="AR832" s="329"/>
      <c r="AS832" s="329"/>
      <c r="AT832" s="329"/>
      <c r="AU832" s="329"/>
      <c r="AV832" s="329"/>
      <c r="AW832" s="329"/>
      <c r="AX832" s="329"/>
      <c r="AY832" s="329"/>
      <c r="AZ832" s="329"/>
      <c r="BA832" s="329"/>
      <c r="BB832" s="329"/>
      <c r="BC832" s="329"/>
    </row>
    <row r="833" spans="1:55" s="330" customFormat="1" ht="63">
      <c r="A833" s="179"/>
      <c r="B833" s="447"/>
      <c r="C833" s="1163">
        <v>27</v>
      </c>
      <c r="D833" s="1287" t="s">
        <v>476</v>
      </c>
      <c r="E833" s="1163" t="s">
        <v>22</v>
      </c>
      <c r="F833" s="1163" t="s">
        <v>336</v>
      </c>
      <c r="G833" s="1284">
        <v>3.06</v>
      </c>
      <c r="H833" s="1284">
        <v>3.06</v>
      </c>
      <c r="I833" s="1284">
        <v>3.06</v>
      </c>
      <c r="J833" s="1163" t="s">
        <v>49</v>
      </c>
      <c r="K833" s="1285" t="s">
        <v>990</v>
      </c>
      <c r="L833" s="1287" t="s">
        <v>999</v>
      </c>
      <c r="M833" s="329"/>
      <c r="N833" s="329"/>
      <c r="O833" s="329"/>
      <c r="P833" s="329"/>
      <c r="Q833" s="329"/>
      <c r="R833" s="329"/>
      <c r="S833" s="329"/>
      <c r="T833" s="329"/>
      <c r="U833" s="329"/>
      <c r="V833" s="329"/>
      <c r="W833" s="329"/>
      <c r="X833" s="329"/>
      <c r="Y833" s="329"/>
      <c r="Z833" s="329"/>
      <c r="AA833" s="329"/>
      <c r="AB833" s="329"/>
      <c r="AC833" s="329"/>
      <c r="AD833" s="329"/>
      <c r="AE833" s="329"/>
      <c r="AF833" s="329"/>
      <c r="AG833" s="329"/>
      <c r="AH833" s="329"/>
      <c r="AI833" s="329"/>
      <c r="AJ833" s="329"/>
      <c r="AK833" s="329"/>
      <c r="AL833" s="329"/>
      <c r="AM833" s="329"/>
      <c r="AN833" s="329"/>
      <c r="AO833" s="329"/>
      <c r="AP833" s="329"/>
      <c r="AQ833" s="329"/>
      <c r="AR833" s="329"/>
      <c r="AS833" s="329"/>
      <c r="AT833" s="329"/>
      <c r="AU833" s="329"/>
      <c r="AV833" s="329"/>
      <c r="AW833" s="329"/>
      <c r="AX833" s="329"/>
      <c r="AY833" s="329"/>
      <c r="AZ833" s="329"/>
      <c r="BA833" s="329"/>
      <c r="BB833" s="329"/>
      <c r="BC833" s="329"/>
    </row>
    <row r="834" spans="1:55" s="330" customFormat="1" ht="47.25">
      <c r="A834" s="179"/>
      <c r="B834" s="447"/>
      <c r="C834" s="1163">
        <v>28</v>
      </c>
      <c r="D834" s="1290" t="s">
        <v>2575</v>
      </c>
      <c r="E834" s="1163" t="s">
        <v>22</v>
      </c>
      <c r="F834" s="1163" t="s">
        <v>336</v>
      </c>
      <c r="G834" s="1284">
        <v>1.45</v>
      </c>
      <c r="H834" s="1284">
        <v>1.45</v>
      </c>
      <c r="I834" s="1284">
        <v>1.45</v>
      </c>
      <c r="J834" s="1163" t="s">
        <v>49</v>
      </c>
      <c r="K834" s="1285" t="s">
        <v>339</v>
      </c>
      <c r="L834" s="1287" t="s">
        <v>2576</v>
      </c>
      <c r="M834" s="329"/>
      <c r="N834" s="329"/>
      <c r="O834" s="329"/>
      <c r="P834" s="329"/>
      <c r="Q834" s="329"/>
      <c r="R834" s="329"/>
      <c r="S834" s="329"/>
      <c r="T834" s="329"/>
      <c r="U834" s="329"/>
      <c r="V834" s="329"/>
      <c r="W834" s="329"/>
      <c r="X834" s="329"/>
      <c r="Y834" s="329"/>
      <c r="Z834" s="329"/>
      <c r="AA834" s="329"/>
      <c r="AB834" s="329"/>
      <c r="AC834" s="329"/>
      <c r="AD834" s="329"/>
      <c r="AE834" s="329"/>
      <c r="AF834" s="329"/>
      <c r="AG834" s="329"/>
      <c r="AH834" s="329"/>
      <c r="AI834" s="329"/>
      <c r="AJ834" s="329"/>
      <c r="AK834" s="329"/>
      <c r="AL834" s="329"/>
      <c r="AM834" s="329"/>
      <c r="AN834" s="329"/>
      <c r="AO834" s="329"/>
      <c r="AP834" s="329"/>
      <c r="AQ834" s="329"/>
      <c r="AR834" s="329"/>
      <c r="AS834" s="329"/>
      <c r="AT834" s="329"/>
      <c r="AU834" s="329"/>
      <c r="AV834" s="329"/>
      <c r="AW834" s="329"/>
      <c r="AX834" s="329"/>
      <c r="AY834" s="329"/>
      <c r="AZ834" s="329"/>
      <c r="BA834" s="329"/>
      <c r="BB834" s="329"/>
      <c r="BC834" s="329"/>
    </row>
    <row r="835" spans="1:55" s="289" customFormat="1" ht="63">
      <c r="A835" s="179"/>
      <c r="B835" s="447"/>
      <c r="C835" s="1163">
        <v>29</v>
      </c>
      <c r="D835" s="1287" t="s">
        <v>690</v>
      </c>
      <c r="E835" s="1163" t="s">
        <v>22</v>
      </c>
      <c r="F835" s="1163" t="s">
        <v>336</v>
      </c>
      <c r="G835" s="1284">
        <v>1.3</v>
      </c>
      <c r="H835" s="1284">
        <v>1.3</v>
      </c>
      <c r="I835" s="1284">
        <v>1.3</v>
      </c>
      <c r="J835" s="1163" t="s">
        <v>49</v>
      </c>
      <c r="K835" s="1285" t="s">
        <v>469</v>
      </c>
      <c r="L835" s="1282" t="s">
        <v>1000</v>
      </c>
      <c r="M835" s="302"/>
      <c r="N835" s="302"/>
      <c r="O835" s="302"/>
      <c r="P835" s="302"/>
      <c r="Q835" s="302"/>
      <c r="R835" s="302"/>
      <c r="S835" s="302"/>
      <c r="T835" s="302"/>
      <c r="U835" s="302"/>
      <c r="V835" s="302"/>
      <c r="W835" s="302"/>
      <c r="X835" s="302"/>
      <c r="Y835" s="302"/>
      <c r="Z835" s="302"/>
      <c r="AA835" s="302"/>
      <c r="AB835" s="302"/>
      <c r="AC835" s="302"/>
      <c r="AD835" s="302"/>
      <c r="AE835" s="302"/>
      <c r="AF835" s="302"/>
      <c r="AG835" s="302"/>
      <c r="AH835" s="302"/>
      <c r="AI835" s="302"/>
      <c r="AJ835" s="302"/>
      <c r="AK835" s="302"/>
      <c r="AL835" s="302"/>
      <c r="AM835" s="302"/>
      <c r="AN835" s="302"/>
      <c r="AO835" s="302"/>
      <c r="AP835" s="302"/>
      <c r="AQ835" s="302"/>
      <c r="AR835" s="302"/>
      <c r="AS835" s="302"/>
      <c r="AT835" s="302"/>
      <c r="AU835" s="302"/>
      <c r="AV835" s="302"/>
      <c r="AW835" s="302"/>
      <c r="AX835" s="302"/>
      <c r="AY835" s="302"/>
      <c r="AZ835" s="302"/>
      <c r="BA835" s="302"/>
      <c r="BB835" s="302"/>
      <c r="BC835" s="302"/>
    </row>
    <row r="836" spans="1:55" s="330" customFormat="1" ht="47.25">
      <c r="A836" s="179"/>
      <c r="B836" s="447"/>
      <c r="C836" s="1163">
        <v>30</v>
      </c>
      <c r="D836" s="1164" t="s">
        <v>691</v>
      </c>
      <c r="E836" s="1163" t="s">
        <v>23</v>
      </c>
      <c r="F836" s="1163" t="s">
        <v>336</v>
      </c>
      <c r="G836" s="1284">
        <v>0.03</v>
      </c>
      <c r="H836" s="1284">
        <v>0.03</v>
      </c>
      <c r="I836" s="1284">
        <v>0.03</v>
      </c>
      <c r="J836" s="1163" t="s">
        <v>49</v>
      </c>
      <c r="K836" s="1285" t="s">
        <v>692</v>
      </c>
      <c r="L836" s="1291" t="s">
        <v>1001</v>
      </c>
      <c r="M836" s="329"/>
      <c r="N836" s="329"/>
      <c r="O836" s="329"/>
      <c r="P836" s="329"/>
      <c r="Q836" s="329"/>
      <c r="R836" s="329"/>
      <c r="S836" s="329"/>
      <c r="T836" s="329"/>
      <c r="U836" s="329"/>
      <c r="V836" s="329"/>
      <c r="W836" s="329"/>
      <c r="X836" s="329"/>
      <c r="Y836" s="329"/>
      <c r="Z836" s="329"/>
      <c r="AA836" s="329"/>
      <c r="AB836" s="329"/>
      <c r="AC836" s="329"/>
      <c r="AD836" s="329"/>
      <c r="AE836" s="329"/>
      <c r="AF836" s="329"/>
      <c r="AG836" s="329"/>
      <c r="AH836" s="329"/>
      <c r="AI836" s="329"/>
      <c r="AJ836" s="329"/>
      <c r="AK836" s="329"/>
      <c r="AL836" s="329"/>
      <c r="AM836" s="329"/>
      <c r="AN836" s="329"/>
      <c r="AO836" s="329"/>
      <c r="AP836" s="329"/>
      <c r="AQ836" s="329"/>
      <c r="AR836" s="329"/>
      <c r="AS836" s="329"/>
      <c r="AT836" s="329"/>
      <c r="AU836" s="329"/>
      <c r="AV836" s="329"/>
      <c r="AW836" s="329"/>
      <c r="AX836" s="329"/>
      <c r="AY836" s="329"/>
      <c r="AZ836" s="329"/>
      <c r="BA836" s="329"/>
      <c r="BB836" s="329"/>
    </row>
    <row r="837" spans="1:55" s="330" customFormat="1" ht="47.25">
      <c r="A837" s="179"/>
      <c r="B837" s="447"/>
      <c r="C837" s="1163">
        <v>31</v>
      </c>
      <c r="D837" s="1164" t="s">
        <v>693</v>
      </c>
      <c r="E837" s="1163" t="s">
        <v>22</v>
      </c>
      <c r="F837" s="1163" t="s">
        <v>336</v>
      </c>
      <c r="G837" s="1284">
        <v>1</v>
      </c>
      <c r="H837" s="1284">
        <v>1</v>
      </c>
      <c r="I837" s="1284">
        <v>1</v>
      </c>
      <c r="J837" s="1163" t="s">
        <v>49</v>
      </c>
      <c r="K837" s="1285" t="s">
        <v>692</v>
      </c>
      <c r="L837" s="1282" t="s">
        <v>1002</v>
      </c>
      <c r="M837" s="329"/>
      <c r="N837" s="329"/>
      <c r="O837" s="329"/>
      <c r="P837" s="329"/>
      <c r="Q837" s="329"/>
      <c r="R837" s="329"/>
      <c r="S837" s="329"/>
      <c r="T837" s="329"/>
      <c r="U837" s="329"/>
      <c r="V837" s="329"/>
      <c r="W837" s="329"/>
      <c r="X837" s="329"/>
      <c r="Y837" s="329"/>
      <c r="Z837" s="329"/>
      <c r="AA837" s="329"/>
      <c r="AB837" s="329"/>
      <c r="AC837" s="329"/>
      <c r="AD837" s="329"/>
      <c r="AE837" s="329"/>
      <c r="AF837" s="329"/>
      <c r="AG837" s="329"/>
      <c r="AH837" s="329"/>
      <c r="AI837" s="329"/>
      <c r="AJ837" s="329"/>
      <c r="AK837" s="329"/>
      <c r="AL837" s="329"/>
      <c r="AM837" s="329"/>
      <c r="AN837" s="329"/>
      <c r="AO837" s="329"/>
      <c r="AP837" s="329"/>
      <c r="AQ837" s="329"/>
      <c r="AR837" s="329"/>
      <c r="AS837" s="329"/>
      <c r="AT837" s="329"/>
      <c r="AU837" s="329"/>
      <c r="AV837" s="329"/>
      <c r="AW837" s="329"/>
      <c r="AX837" s="329"/>
      <c r="AY837" s="329"/>
      <c r="AZ837" s="329"/>
      <c r="BA837" s="329"/>
      <c r="BB837" s="329"/>
    </row>
    <row r="838" spans="1:55" s="330" customFormat="1" ht="78.75">
      <c r="A838" s="179"/>
      <c r="B838" s="447"/>
      <c r="C838" s="1163">
        <v>32</v>
      </c>
      <c r="D838" s="1164" t="s">
        <v>3882</v>
      </c>
      <c r="E838" s="1163" t="s">
        <v>23</v>
      </c>
      <c r="F838" s="1163" t="s">
        <v>477</v>
      </c>
      <c r="G838" s="1284">
        <v>6.7</v>
      </c>
      <c r="H838" s="1284">
        <v>5</v>
      </c>
      <c r="I838" s="1284">
        <v>5</v>
      </c>
      <c r="J838" s="1163" t="s">
        <v>49</v>
      </c>
      <c r="K838" s="1285" t="s">
        <v>3883</v>
      </c>
      <c r="L838" s="1282" t="s">
        <v>4149</v>
      </c>
      <c r="M838" s="329"/>
      <c r="N838" s="329"/>
      <c r="O838" s="329"/>
      <c r="P838" s="329"/>
      <c r="Q838" s="329"/>
      <c r="R838" s="329"/>
      <c r="S838" s="329"/>
      <c r="T838" s="329"/>
      <c r="U838" s="329"/>
      <c r="V838" s="329"/>
      <c r="W838" s="329"/>
      <c r="X838" s="329"/>
      <c r="Y838" s="329"/>
      <c r="Z838" s="329"/>
      <c r="AA838" s="329"/>
      <c r="AB838" s="329"/>
      <c r="AC838" s="329"/>
      <c r="AD838" s="329"/>
      <c r="AE838" s="329"/>
      <c r="AF838" s="329"/>
      <c r="AG838" s="329"/>
      <c r="AH838" s="329"/>
      <c r="AI838" s="329"/>
      <c r="AJ838" s="329"/>
      <c r="AK838" s="329"/>
      <c r="AL838" s="329"/>
      <c r="AM838" s="329"/>
      <c r="AN838" s="329"/>
      <c r="AO838" s="329"/>
      <c r="AP838" s="329"/>
      <c r="AQ838" s="329"/>
      <c r="AR838" s="329"/>
      <c r="AS838" s="329"/>
      <c r="AT838" s="329"/>
      <c r="AU838" s="329"/>
      <c r="AV838" s="329"/>
      <c r="AW838" s="329"/>
      <c r="AX838" s="329"/>
      <c r="AY838" s="329"/>
      <c r="AZ838" s="329"/>
      <c r="BA838" s="329"/>
      <c r="BB838" s="329"/>
    </row>
    <row r="839" spans="1:55" s="330" customFormat="1" ht="78.75">
      <c r="A839" s="179"/>
      <c r="B839" s="447"/>
      <c r="C839" s="1163">
        <v>33</v>
      </c>
      <c r="D839" s="1164" t="s">
        <v>3884</v>
      </c>
      <c r="E839" s="1163" t="s">
        <v>23</v>
      </c>
      <c r="F839" s="1163" t="s">
        <v>477</v>
      </c>
      <c r="G839" s="1284">
        <v>1.7</v>
      </c>
      <c r="H839" s="1284">
        <v>0.6</v>
      </c>
      <c r="I839" s="1284">
        <v>0.8</v>
      </c>
      <c r="J839" s="1163" t="s">
        <v>49</v>
      </c>
      <c r="K839" s="1285" t="s">
        <v>347</v>
      </c>
      <c r="L839" s="1282" t="s">
        <v>4150</v>
      </c>
      <c r="M839" s="329"/>
      <c r="N839" s="329"/>
      <c r="O839" s="329"/>
      <c r="P839" s="329"/>
      <c r="Q839" s="329"/>
      <c r="R839" s="329"/>
      <c r="S839" s="329"/>
      <c r="T839" s="329"/>
      <c r="U839" s="329"/>
      <c r="V839" s="329"/>
      <c r="W839" s="329"/>
      <c r="X839" s="329"/>
      <c r="Y839" s="329"/>
      <c r="Z839" s="329"/>
      <c r="AA839" s="329"/>
      <c r="AB839" s="329"/>
      <c r="AC839" s="329"/>
      <c r="AD839" s="329"/>
      <c r="AE839" s="329"/>
      <c r="AF839" s="329"/>
      <c r="AG839" s="329"/>
      <c r="AH839" s="329"/>
      <c r="AI839" s="329"/>
      <c r="AJ839" s="329"/>
      <c r="AK839" s="329"/>
      <c r="AL839" s="329"/>
      <c r="AM839" s="329"/>
      <c r="AN839" s="329"/>
      <c r="AO839" s="329"/>
      <c r="AP839" s="329"/>
      <c r="AQ839" s="329"/>
      <c r="AR839" s="329"/>
      <c r="AS839" s="329"/>
      <c r="AT839" s="329"/>
      <c r="AU839" s="329"/>
      <c r="AV839" s="329"/>
      <c r="AW839" s="329"/>
      <c r="AX839" s="329"/>
      <c r="AY839" s="329"/>
      <c r="AZ839" s="329"/>
      <c r="BA839" s="329"/>
      <c r="BB839" s="329"/>
    </row>
    <row r="840" spans="1:55" s="330" customFormat="1" ht="78.75">
      <c r="A840" s="179"/>
      <c r="B840" s="447"/>
      <c r="C840" s="1163">
        <v>34</v>
      </c>
      <c r="D840" s="1164" t="s">
        <v>3885</v>
      </c>
      <c r="E840" s="1163" t="s">
        <v>23</v>
      </c>
      <c r="F840" s="1163" t="s">
        <v>477</v>
      </c>
      <c r="G840" s="1284">
        <v>4.3</v>
      </c>
      <c r="H840" s="1284">
        <v>3.6</v>
      </c>
      <c r="I840" s="1284">
        <v>3.6</v>
      </c>
      <c r="J840" s="1163" t="s">
        <v>49</v>
      </c>
      <c r="K840" s="1285" t="s">
        <v>3886</v>
      </c>
      <c r="L840" s="1282" t="s">
        <v>4151</v>
      </c>
      <c r="M840" s="329"/>
      <c r="N840" s="329"/>
      <c r="O840" s="329"/>
      <c r="P840" s="329"/>
      <c r="Q840" s="329"/>
      <c r="R840" s="329"/>
      <c r="S840" s="329"/>
      <c r="T840" s="329"/>
      <c r="U840" s="329"/>
      <c r="V840" s="329"/>
      <c r="W840" s="329"/>
      <c r="X840" s="329"/>
      <c r="Y840" s="329"/>
      <c r="Z840" s="329"/>
      <c r="AA840" s="329"/>
      <c r="AB840" s="329"/>
      <c r="AC840" s="329"/>
      <c r="AD840" s="329"/>
      <c r="AE840" s="329"/>
      <c r="AF840" s="329"/>
      <c r="AG840" s="329"/>
      <c r="AH840" s="329"/>
      <c r="AI840" s="329"/>
      <c r="AJ840" s="329"/>
      <c r="AK840" s="329"/>
      <c r="AL840" s="329"/>
      <c r="AM840" s="329"/>
      <c r="AN840" s="329"/>
      <c r="AO840" s="329"/>
      <c r="AP840" s="329"/>
      <c r="AQ840" s="329"/>
      <c r="AR840" s="329"/>
      <c r="AS840" s="329"/>
      <c r="AT840" s="329"/>
      <c r="AU840" s="329"/>
      <c r="AV840" s="329"/>
      <c r="AW840" s="329"/>
      <c r="AX840" s="329"/>
      <c r="AY840" s="329"/>
      <c r="AZ840" s="329"/>
      <c r="BA840" s="329"/>
      <c r="BB840" s="329"/>
    </row>
    <row r="841" spans="1:55" s="330" customFormat="1" ht="78.75">
      <c r="A841" s="179"/>
      <c r="B841" s="447"/>
      <c r="C841" s="1163">
        <v>35</v>
      </c>
      <c r="D841" s="1164" t="s">
        <v>3887</v>
      </c>
      <c r="E841" s="1163" t="s">
        <v>23</v>
      </c>
      <c r="F841" s="1163" t="s">
        <v>477</v>
      </c>
      <c r="G841" s="1284">
        <v>2.8</v>
      </c>
      <c r="H841" s="1284">
        <v>1</v>
      </c>
      <c r="I841" s="1284">
        <v>1.2</v>
      </c>
      <c r="J841" s="1163" t="s">
        <v>49</v>
      </c>
      <c r="K841" s="1285" t="s">
        <v>3888</v>
      </c>
      <c r="L841" s="1282" t="s">
        <v>4152</v>
      </c>
      <c r="M841" s="329"/>
      <c r="N841" s="329"/>
      <c r="O841" s="329"/>
      <c r="P841" s="329"/>
      <c r="Q841" s="329"/>
      <c r="R841" s="329"/>
      <c r="S841" s="329"/>
      <c r="T841" s="329"/>
      <c r="U841" s="329"/>
      <c r="V841" s="329"/>
      <c r="W841" s="329"/>
      <c r="X841" s="329"/>
      <c r="Y841" s="329"/>
      <c r="Z841" s="329"/>
      <c r="AA841" s="329"/>
      <c r="AB841" s="329"/>
      <c r="AC841" s="329"/>
      <c r="AD841" s="329"/>
      <c r="AE841" s="329"/>
      <c r="AF841" s="329"/>
      <c r="AG841" s="329"/>
      <c r="AH841" s="329"/>
      <c r="AI841" s="329"/>
      <c r="AJ841" s="329"/>
      <c r="AK841" s="329"/>
      <c r="AL841" s="329"/>
      <c r="AM841" s="329"/>
      <c r="AN841" s="329"/>
      <c r="AO841" s="329"/>
      <c r="AP841" s="329"/>
      <c r="AQ841" s="329"/>
      <c r="AR841" s="329"/>
      <c r="AS841" s="329"/>
      <c r="AT841" s="329"/>
      <c r="AU841" s="329"/>
      <c r="AV841" s="329"/>
      <c r="AW841" s="329"/>
      <c r="AX841" s="329"/>
      <c r="AY841" s="329"/>
      <c r="AZ841" s="329"/>
      <c r="BA841" s="329"/>
      <c r="BB841" s="329"/>
    </row>
    <row r="842" spans="1:55" s="330" customFormat="1" ht="63">
      <c r="A842" s="179"/>
      <c r="B842" s="447"/>
      <c r="C842" s="1163">
        <v>36</v>
      </c>
      <c r="D842" s="1164" t="s">
        <v>694</v>
      </c>
      <c r="E842" s="1163" t="s">
        <v>22</v>
      </c>
      <c r="F842" s="1163" t="s">
        <v>336</v>
      </c>
      <c r="G842" s="1284">
        <v>1.65</v>
      </c>
      <c r="H842" s="1284">
        <v>1.65</v>
      </c>
      <c r="I842" s="1284">
        <v>1.65</v>
      </c>
      <c r="J842" s="1163" t="s">
        <v>49</v>
      </c>
      <c r="K842" s="1285" t="s">
        <v>478</v>
      </c>
      <c r="L842" s="1289" t="s">
        <v>1003</v>
      </c>
      <c r="M842" s="329"/>
      <c r="N842" s="329"/>
      <c r="O842" s="329"/>
      <c r="P842" s="329"/>
      <c r="Q842" s="329"/>
      <c r="R842" s="329"/>
      <c r="S842" s="329"/>
      <c r="T842" s="329"/>
      <c r="U842" s="329"/>
      <c r="V842" s="329"/>
      <c r="W842" s="329"/>
      <c r="X842" s="329"/>
      <c r="Y842" s="329"/>
      <c r="Z842" s="329"/>
      <c r="AA842" s="329"/>
      <c r="AB842" s="329"/>
      <c r="AC842" s="329"/>
      <c r="AD842" s="329"/>
      <c r="AE842" s="329"/>
      <c r="AF842" s="329"/>
      <c r="AG842" s="329"/>
      <c r="AH842" s="329"/>
      <c r="AI842" s="329"/>
      <c r="AJ842" s="329"/>
      <c r="AK842" s="329"/>
      <c r="AL842" s="329"/>
      <c r="AM842" s="329"/>
      <c r="AN842" s="329"/>
      <c r="AO842" s="329"/>
      <c r="AP842" s="329"/>
      <c r="AQ842" s="329"/>
      <c r="AR842" s="329"/>
      <c r="AS842" s="329"/>
      <c r="AT842" s="329"/>
      <c r="AU842" s="329"/>
      <c r="AV842" s="329"/>
      <c r="AW842" s="329"/>
      <c r="AX842" s="329"/>
      <c r="AY842" s="329"/>
      <c r="AZ842" s="329"/>
      <c r="BA842" s="329"/>
      <c r="BB842" s="329"/>
    </row>
    <row r="843" spans="1:55" s="332" customFormat="1" ht="15.75">
      <c r="A843" s="179"/>
      <c r="B843" s="447"/>
      <c r="C843" s="448" t="s">
        <v>234</v>
      </c>
      <c r="D843" s="1444" t="s">
        <v>1048</v>
      </c>
      <c r="E843" s="1447"/>
      <c r="F843" s="1448"/>
      <c r="G843" s="450"/>
      <c r="H843" s="179"/>
      <c r="I843" s="179"/>
      <c r="J843" s="179"/>
      <c r="K843" s="179"/>
      <c r="L843" s="280"/>
      <c r="M843" s="331"/>
      <c r="N843" s="331"/>
      <c r="O843" s="331"/>
      <c r="P843" s="331"/>
      <c r="Q843" s="331"/>
      <c r="R843" s="331"/>
      <c r="S843" s="331"/>
      <c r="T843" s="331"/>
      <c r="U843" s="331"/>
      <c r="V843" s="331"/>
      <c r="W843" s="331"/>
      <c r="X843" s="331"/>
      <c r="Y843" s="331"/>
      <c r="Z843" s="331"/>
      <c r="AA843" s="331"/>
      <c r="AB843" s="331"/>
      <c r="AC843" s="331"/>
      <c r="AD843" s="331"/>
      <c r="AE843" s="331"/>
      <c r="AF843" s="331"/>
      <c r="AG843" s="331"/>
      <c r="AH843" s="331"/>
      <c r="AI843" s="331"/>
      <c r="AJ843" s="331"/>
      <c r="AK843" s="331"/>
      <c r="AL843" s="331"/>
      <c r="AM843" s="331"/>
      <c r="AN843" s="331"/>
      <c r="AO843" s="331"/>
      <c r="AP843" s="331"/>
      <c r="AQ843" s="331"/>
      <c r="AR843" s="331"/>
      <c r="AS843" s="331"/>
      <c r="AT843" s="331"/>
      <c r="AU843" s="331"/>
      <c r="AV843" s="331"/>
      <c r="AW843" s="331"/>
      <c r="AX843" s="331"/>
      <c r="AY843" s="331"/>
      <c r="AZ843" s="331"/>
      <c r="BA843" s="331"/>
      <c r="BB843" s="331"/>
    </row>
    <row r="844" spans="1:55" s="330" customFormat="1" ht="78.75">
      <c r="A844" s="179"/>
      <c r="B844" s="447"/>
      <c r="C844" s="1163">
        <v>37</v>
      </c>
      <c r="D844" s="46" t="s">
        <v>2580</v>
      </c>
      <c r="E844" s="90" t="s">
        <v>32</v>
      </c>
      <c r="F844" s="90" t="s">
        <v>1027</v>
      </c>
      <c r="G844" s="74">
        <v>1.8</v>
      </c>
      <c r="H844" s="74"/>
      <c r="I844" s="74">
        <v>1.8</v>
      </c>
      <c r="J844" s="90" t="s">
        <v>49</v>
      </c>
      <c r="K844" s="90" t="s">
        <v>343</v>
      </c>
      <c r="L844" s="46" t="s">
        <v>2581</v>
      </c>
      <c r="M844" s="329"/>
      <c r="N844" s="329"/>
      <c r="O844" s="329"/>
      <c r="P844" s="329"/>
      <c r="Q844" s="329"/>
      <c r="R844" s="329"/>
      <c r="S844" s="329"/>
      <c r="T844" s="329"/>
      <c r="U844" s="329"/>
      <c r="V844" s="329"/>
      <c r="W844" s="329"/>
      <c r="X844" s="329"/>
      <c r="Y844" s="329"/>
      <c r="Z844" s="329"/>
      <c r="AA844" s="329"/>
      <c r="AB844" s="329"/>
      <c r="AC844" s="329"/>
      <c r="AD844" s="329"/>
      <c r="AE844" s="329"/>
      <c r="AF844" s="329"/>
      <c r="AG844" s="329"/>
      <c r="AH844" s="329"/>
      <c r="AI844" s="329"/>
      <c r="AJ844" s="329"/>
      <c r="AK844" s="329"/>
      <c r="AL844" s="329"/>
      <c r="AM844" s="329"/>
      <c r="AN844" s="329"/>
      <c r="AO844" s="329"/>
      <c r="AP844" s="329"/>
      <c r="AQ844" s="329"/>
      <c r="AR844" s="329"/>
      <c r="AS844" s="329"/>
      <c r="AT844" s="329"/>
      <c r="AU844" s="329"/>
      <c r="AV844" s="329"/>
      <c r="AW844" s="329"/>
      <c r="AX844" s="329"/>
      <c r="AY844" s="329"/>
      <c r="AZ844" s="329"/>
      <c r="BA844" s="329"/>
      <c r="BB844" s="329"/>
    </row>
    <row r="845" spans="1:55" s="288" customFormat="1" ht="15.75">
      <c r="A845" s="179"/>
      <c r="B845" s="447"/>
      <c r="C845" s="1444" t="s">
        <v>191</v>
      </c>
      <c r="D845" s="1448"/>
      <c r="E845" s="280"/>
      <c r="F845" s="280"/>
      <c r="G845" s="450"/>
      <c r="H845" s="179"/>
      <c r="I845" s="179"/>
      <c r="J845" s="179"/>
      <c r="K845" s="179"/>
      <c r="L845" s="280"/>
    </row>
    <row r="846" spans="1:55" s="288" customFormat="1" ht="15.75">
      <c r="A846" s="179"/>
      <c r="B846" s="447"/>
      <c r="C846" s="448" t="s">
        <v>233</v>
      </c>
      <c r="D846" s="1444" t="s">
        <v>749</v>
      </c>
      <c r="E846" s="1445"/>
      <c r="F846" s="1446"/>
      <c r="G846" s="450"/>
      <c r="H846" s="179"/>
      <c r="I846" s="179"/>
      <c r="J846" s="179"/>
      <c r="K846" s="179"/>
      <c r="L846" s="280"/>
    </row>
    <row r="847" spans="1:55" s="333" customFormat="1" ht="15.75">
      <c r="A847" s="531"/>
      <c r="B847" s="532"/>
      <c r="C847" s="534" t="s">
        <v>450</v>
      </c>
      <c r="D847" s="1433" t="s">
        <v>747</v>
      </c>
      <c r="E847" s="1434"/>
      <c r="F847" s="1435"/>
      <c r="G847" s="450"/>
      <c r="H847" s="534"/>
      <c r="I847" s="534"/>
      <c r="J847" s="534"/>
      <c r="K847" s="534"/>
      <c r="L847" s="533"/>
    </row>
    <row r="848" spans="1:55" s="334" customFormat="1" ht="47.25">
      <c r="A848" s="531"/>
      <c r="B848" s="532"/>
      <c r="C848" s="1122">
        <v>1</v>
      </c>
      <c r="D848" s="1123" t="s">
        <v>2582</v>
      </c>
      <c r="E848" s="1124" t="s">
        <v>22</v>
      </c>
      <c r="F848" s="1124" t="s">
        <v>52</v>
      </c>
      <c r="G848" s="1125">
        <v>1.8</v>
      </c>
      <c r="H848" s="1126"/>
      <c r="I848" s="1127">
        <v>0.34</v>
      </c>
      <c r="J848" s="1128" t="s">
        <v>50</v>
      </c>
      <c r="K848" s="1124" t="s">
        <v>2583</v>
      </c>
      <c r="L848" s="1123" t="s">
        <v>2584</v>
      </c>
    </row>
    <row r="849" spans="1:23" s="334" customFormat="1" ht="47.25">
      <c r="A849" s="531"/>
      <c r="B849" s="532"/>
      <c r="C849" s="1122">
        <v>2</v>
      </c>
      <c r="D849" s="1123" t="s">
        <v>2585</v>
      </c>
      <c r="E849" s="1124" t="s">
        <v>22</v>
      </c>
      <c r="F849" s="1124" t="s">
        <v>52</v>
      </c>
      <c r="G849" s="1125">
        <v>3.2</v>
      </c>
      <c r="H849" s="1126">
        <v>1.6</v>
      </c>
      <c r="I849" s="1127">
        <v>1.6</v>
      </c>
      <c r="J849" s="1128" t="s">
        <v>50</v>
      </c>
      <c r="K849" s="1124" t="s">
        <v>2583</v>
      </c>
      <c r="L849" s="1123" t="s">
        <v>2586</v>
      </c>
    </row>
    <row r="850" spans="1:23" s="335" customFormat="1" ht="47.25">
      <c r="A850" s="531"/>
      <c r="B850" s="532"/>
      <c r="C850" s="1122">
        <v>3</v>
      </c>
      <c r="D850" s="1123" t="s">
        <v>2587</v>
      </c>
      <c r="E850" s="1124" t="s">
        <v>38</v>
      </c>
      <c r="F850" s="1124" t="s">
        <v>2588</v>
      </c>
      <c r="G850" s="1125">
        <v>0.89</v>
      </c>
      <c r="H850" s="1126">
        <v>0.6</v>
      </c>
      <c r="I850" s="1127">
        <v>0.89</v>
      </c>
      <c r="J850" s="1128" t="s">
        <v>2589</v>
      </c>
      <c r="K850" s="1124" t="s">
        <v>146</v>
      </c>
      <c r="L850" s="1123" t="s">
        <v>2590</v>
      </c>
    </row>
    <row r="851" spans="1:23" s="415" customFormat="1" ht="78.75">
      <c r="A851" s="535"/>
      <c r="B851" s="536"/>
      <c r="C851" s="1122">
        <v>4</v>
      </c>
      <c r="D851" s="1123" t="s">
        <v>2591</v>
      </c>
      <c r="E851" s="1124" t="s">
        <v>23</v>
      </c>
      <c r="F851" s="1124" t="s">
        <v>25</v>
      </c>
      <c r="G851" s="1125">
        <v>13.5</v>
      </c>
      <c r="H851" s="1126"/>
      <c r="I851" s="1127">
        <v>13.5</v>
      </c>
      <c r="J851" s="1128" t="s">
        <v>50</v>
      </c>
      <c r="K851" s="1124" t="s">
        <v>2592</v>
      </c>
      <c r="L851" s="1123" t="s">
        <v>2593</v>
      </c>
    </row>
    <row r="852" spans="1:23" s="415" customFormat="1" ht="94.5">
      <c r="A852" s="535"/>
      <c r="B852" s="536"/>
      <c r="C852" s="1122">
        <v>5</v>
      </c>
      <c r="D852" s="1129" t="s">
        <v>2594</v>
      </c>
      <c r="E852" s="1130" t="s">
        <v>22</v>
      </c>
      <c r="F852" s="1130" t="s">
        <v>2595</v>
      </c>
      <c r="G852" s="1125">
        <v>7.5</v>
      </c>
      <c r="H852" s="1131"/>
      <c r="I852" s="1131">
        <v>0.3</v>
      </c>
      <c r="J852" s="1130" t="s">
        <v>50</v>
      </c>
      <c r="K852" s="1130" t="s">
        <v>2596</v>
      </c>
      <c r="L852" s="1129" t="s">
        <v>2597</v>
      </c>
    </row>
    <row r="853" spans="1:23" s="415" customFormat="1" ht="94.5">
      <c r="A853" s="535"/>
      <c r="B853" s="536"/>
      <c r="C853" s="1122">
        <v>6</v>
      </c>
      <c r="D853" s="1129" t="s">
        <v>2598</v>
      </c>
      <c r="E853" s="1130" t="s">
        <v>22</v>
      </c>
      <c r="F853" s="1130" t="s">
        <v>2595</v>
      </c>
      <c r="G853" s="1125">
        <v>16.5</v>
      </c>
      <c r="H853" s="1131"/>
      <c r="I853" s="1131">
        <v>0.2</v>
      </c>
      <c r="J853" s="1130" t="s">
        <v>50</v>
      </c>
      <c r="K853" s="1130" t="s">
        <v>2599</v>
      </c>
      <c r="L853" s="1129" t="s">
        <v>2600</v>
      </c>
    </row>
    <row r="854" spans="1:23" s="335" customFormat="1" ht="47.25">
      <c r="A854" s="531"/>
      <c r="B854" s="532"/>
      <c r="C854" s="1122">
        <v>7</v>
      </c>
      <c r="D854" s="1132" t="s">
        <v>2601</v>
      </c>
      <c r="E854" s="1122" t="s">
        <v>23</v>
      </c>
      <c r="F854" s="1122" t="s">
        <v>2595</v>
      </c>
      <c r="G854" s="1125">
        <v>32.24</v>
      </c>
      <c r="H854" s="1133">
        <v>6.4</v>
      </c>
      <c r="I854" s="1133">
        <v>22.24</v>
      </c>
      <c r="J854" s="1122" t="s">
        <v>50</v>
      </c>
      <c r="K854" s="1122" t="s">
        <v>2602</v>
      </c>
      <c r="L854" s="1132" t="s">
        <v>2603</v>
      </c>
    </row>
    <row r="855" spans="1:23" s="335" customFormat="1" ht="63">
      <c r="A855" s="531"/>
      <c r="B855" s="532"/>
      <c r="C855" s="1122">
        <v>8</v>
      </c>
      <c r="D855" s="1134" t="s">
        <v>2604</v>
      </c>
      <c r="E855" s="1124" t="s">
        <v>22</v>
      </c>
      <c r="F855" s="1124" t="s">
        <v>52</v>
      </c>
      <c r="G855" s="1125">
        <v>1.3</v>
      </c>
      <c r="H855" s="1126"/>
      <c r="I855" s="1127">
        <v>1.3</v>
      </c>
      <c r="J855" s="1128" t="s">
        <v>50</v>
      </c>
      <c r="K855" s="1124" t="s">
        <v>146</v>
      </c>
      <c r="L855" s="1134" t="s">
        <v>2605</v>
      </c>
      <c r="W855" s="335">
        <v>22.74</v>
      </c>
    </row>
    <row r="856" spans="1:23" s="335" customFormat="1" ht="47.25">
      <c r="A856" s="531"/>
      <c r="B856" s="532"/>
      <c r="C856" s="1122">
        <v>9</v>
      </c>
      <c r="D856" s="1134" t="s">
        <v>2606</v>
      </c>
      <c r="E856" s="1124" t="s">
        <v>22</v>
      </c>
      <c r="F856" s="1124" t="s">
        <v>52</v>
      </c>
      <c r="G856" s="1125">
        <v>0.75</v>
      </c>
      <c r="H856" s="1126"/>
      <c r="I856" s="1126">
        <v>0.75</v>
      </c>
      <c r="J856" s="1128" t="s">
        <v>50</v>
      </c>
      <c r="K856" s="1124" t="s">
        <v>2607</v>
      </c>
      <c r="L856" s="1134" t="s">
        <v>2608</v>
      </c>
      <c r="W856" s="335">
        <v>33.04</v>
      </c>
    </row>
    <row r="857" spans="1:23" s="335" customFormat="1" ht="47.25">
      <c r="A857" s="531"/>
      <c r="B857" s="532"/>
      <c r="C857" s="1122">
        <v>10</v>
      </c>
      <c r="D857" s="1123" t="s">
        <v>2609</v>
      </c>
      <c r="E857" s="1124" t="s">
        <v>12</v>
      </c>
      <c r="F857" s="1124" t="s">
        <v>52</v>
      </c>
      <c r="G857" s="1125">
        <v>0.13</v>
      </c>
      <c r="H857" s="1126"/>
      <c r="I857" s="1127">
        <v>0.13</v>
      </c>
      <c r="J857" s="1128" t="s">
        <v>50</v>
      </c>
      <c r="K857" s="1124" t="s">
        <v>2607</v>
      </c>
      <c r="L857" s="1123" t="s">
        <v>2610</v>
      </c>
    </row>
    <row r="858" spans="1:23" s="335" customFormat="1" ht="63">
      <c r="A858" s="531"/>
      <c r="B858" s="532"/>
      <c r="C858" s="1122">
        <v>11</v>
      </c>
      <c r="D858" s="1132" t="s">
        <v>2611</v>
      </c>
      <c r="E858" s="1122" t="s">
        <v>12</v>
      </c>
      <c r="F858" s="1122" t="s">
        <v>2595</v>
      </c>
      <c r="G858" s="1125">
        <v>1.45</v>
      </c>
      <c r="H858" s="1133"/>
      <c r="I858" s="1133">
        <v>1.45</v>
      </c>
      <c r="J858" s="1122" t="s">
        <v>50</v>
      </c>
      <c r="K858" s="1122" t="s">
        <v>2612</v>
      </c>
      <c r="L858" s="1132" t="s">
        <v>2613</v>
      </c>
    </row>
    <row r="859" spans="1:23" s="335" customFormat="1" ht="31.5">
      <c r="A859" s="531"/>
      <c r="B859" s="532"/>
      <c r="C859" s="1122">
        <v>12</v>
      </c>
      <c r="D859" s="1135" t="s">
        <v>2614</v>
      </c>
      <c r="E859" s="530" t="s">
        <v>23</v>
      </c>
      <c r="F859" s="530" t="s">
        <v>46</v>
      </c>
      <c r="G859" s="1125">
        <v>0.5</v>
      </c>
      <c r="H859" s="1133"/>
      <c r="I859" s="1133">
        <v>0.5</v>
      </c>
      <c r="J859" s="1122" t="s">
        <v>50</v>
      </c>
      <c r="K859" s="1122" t="s">
        <v>2615</v>
      </c>
      <c r="L859" s="1132" t="s">
        <v>2616</v>
      </c>
    </row>
    <row r="860" spans="1:23" s="335" customFormat="1" ht="31.5">
      <c r="A860" s="531"/>
      <c r="B860" s="532"/>
      <c r="C860" s="1122">
        <v>13</v>
      </c>
      <c r="D860" s="1135" t="s">
        <v>2617</v>
      </c>
      <c r="E860" s="530" t="s">
        <v>23</v>
      </c>
      <c r="F860" s="530" t="s">
        <v>46</v>
      </c>
      <c r="G860" s="1125">
        <v>2.36</v>
      </c>
      <c r="H860" s="1133"/>
      <c r="I860" s="1133">
        <v>2.36</v>
      </c>
      <c r="J860" s="1122" t="s">
        <v>50</v>
      </c>
      <c r="K860" s="1122" t="s">
        <v>2607</v>
      </c>
      <c r="L860" s="1132" t="s">
        <v>2618</v>
      </c>
    </row>
    <row r="861" spans="1:23" s="335" customFormat="1" ht="47.25">
      <c r="A861" s="531"/>
      <c r="B861" s="532"/>
      <c r="C861" s="1122">
        <v>14</v>
      </c>
      <c r="D861" s="1135" t="s">
        <v>2619</v>
      </c>
      <c r="E861" s="530" t="s">
        <v>24</v>
      </c>
      <c r="F861" s="530" t="s">
        <v>46</v>
      </c>
      <c r="G861" s="1125">
        <v>0.6</v>
      </c>
      <c r="H861" s="1133"/>
      <c r="I861" s="1133">
        <v>0.6</v>
      </c>
      <c r="J861" s="1122" t="s">
        <v>50</v>
      </c>
      <c r="K861" s="1122" t="s">
        <v>2620</v>
      </c>
      <c r="L861" s="1132" t="s">
        <v>2621</v>
      </c>
    </row>
    <row r="862" spans="1:23" s="416" customFormat="1" ht="47.25">
      <c r="A862" s="537"/>
      <c r="B862" s="538"/>
      <c r="C862" s="1122">
        <v>15</v>
      </c>
      <c r="D862" s="1135" t="s">
        <v>2622</v>
      </c>
      <c r="E862" s="530" t="s">
        <v>23</v>
      </c>
      <c r="F862" s="530" t="s">
        <v>46</v>
      </c>
      <c r="G862" s="1125">
        <v>1.1000000000000001</v>
      </c>
      <c r="H862" s="1133"/>
      <c r="I862" s="1133">
        <v>1.1000000000000001</v>
      </c>
      <c r="J862" s="1122" t="s">
        <v>50</v>
      </c>
      <c r="K862" s="1122" t="s">
        <v>2623</v>
      </c>
      <c r="L862" s="1132" t="s">
        <v>2624</v>
      </c>
    </row>
    <row r="863" spans="1:23" s="335" customFormat="1" ht="47.25">
      <c r="A863" s="531"/>
      <c r="B863" s="532"/>
      <c r="C863" s="1122">
        <v>16</v>
      </c>
      <c r="D863" s="1132" t="s">
        <v>2625</v>
      </c>
      <c r="E863" s="1122" t="s">
        <v>23</v>
      </c>
      <c r="F863" s="530" t="s">
        <v>404</v>
      </c>
      <c r="G863" s="1125">
        <v>0.3</v>
      </c>
      <c r="H863" s="1136"/>
      <c r="I863" s="949">
        <v>0.3</v>
      </c>
      <c r="J863" s="1122" t="s">
        <v>50</v>
      </c>
      <c r="K863" s="1122" t="s">
        <v>2620</v>
      </c>
      <c r="L863" s="1132" t="s">
        <v>2626</v>
      </c>
    </row>
    <row r="864" spans="1:23" s="417" customFormat="1" ht="47.25">
      <c r="A864" s="535"/>
      <c r="B864" s="536"/>
      <c r="C864" s="1122">
        <v>17</v>
      </c>
      <c r="D864" s="1134" t="s">
        <v>2627</v>
      </c>
      <c r="E864" s="484" t="s">
        <v>22</v>
      </c>
      <c r="F864" s="484" t="s">
        <v>651</v>
      </c>
      <c r="G864" s="1125">
        <v>0.5</v>
      </c>
      <c r="H864" s="949"/>
      <c r="I864" s="949">
        <v>0.5</v>
      </c>
      <c r="J864" s="484" t="s">
        <v>50</v>
      </c>
      <c r="K864" s="484" t="s">
        <v>2615</v>
      </c>
      <c r="L864" s="1134" t="s">
        <v>2628</v>
      </c>
    </row>
    <row r="865" spans="1:12" s="333" customFormat="1" ht="15.75">
      <c r="A865" s="531"/>
      <c r="B865" s="532"/>
      <c r="C865" s="534" t="s">
        <v>431</v>
      </c>
      <c r="D865" s="1433" t="s">
        <v>743</v>
      </c>
      <c r="E865" s="1434"/>
      <c r="F865" s="1435"/>
      <c r="G865" s="450"/>
      <c r="H865" s="534"/>
      <c r="I865" s="534"/>
      <c r="J865" s="534"/>
      <c r="K865" s="534"/>
      <c r="L865" s="533"/>
    </row>
    <row r="866" spans="1:12" s="335" customFormat="1" ht="63">
      <c r="A866" s="531"/>
      <c r="B866" s="532"/>
      <c r="C866" s="1122">
        <v>18</v>
      </c>
      <c r="D866" s="678" t="s">
        <v>2629</v>
      </c>
      <c r="E866" s="1137" t="s">
        <v>38</v>
      </c>
      <c r="F866" s="90" t="s">
        <v>2595</v>
      </c>
      <c r="G866" s="1138">
        <v>124.1</v>
      </c>
      <c r="H866" s="1138"/>
      <c r="I866" s="1138">
        <v>124.1</v>
      </c>
      <c r="J866" s="90" t="s">
        <v>50</v>
      </c>
      <c r="K866" s="90" t="s">
        <v>2630</v>
      </c>
      <c r="L866" s="1139" t="s">
        <v>2631</v>
      </c>
    </row>
    <row r="867" spans="1:12" s="334" customFormat="1" ht="47.25">
      <c r="A867" s="394"/>
      <c r="B867" s="395"/>
      <c r="C867" s="1122">
        <v>19</v>
      </c>
      <c r="D867" s="1140" t="s">
        <v>2632</v>
      </c>
      <c r="E867" s="1141" t="s">
        <v>31</v>
      </c>
      <c r="F867" s="1141" t="s">
        <v>2633</v>
      </c>
      <c r="G867" s="1126">
        <v>66</v>
      </c>
      <c r="H867" s="1126"/>
      <c r="I867" s="1319">
        <v>66</v>
      </c>
      <c r="J867" s="90" t="s">
        <v>50</v>
      </c>
      <c r="K867" s="90" t="s">
        <v>2634</v>
      </c>
      <c r="L867" s="1140" t="s">
        <v>2635</v>
      </c>
    </row>
    <row r="868" spans="1:12" s="288" customFormat="1" ht="15.75" hidden="1">
      <c r="A868" s="179"/>
      <c r="B868" s="447"/>
      <c r="C868" s="448" t="s">
        <v>234</v>
      </c>
      <c r="D868" s="1444" t="s">
        <v>1048</v>
      </c>
      <c r="E868" s="1447"/>
      <c r="F868" s="1448"/>
      <c r="G868" s="450"/>
      <c r="H868" s="179"/>
      <c r="I868" s="179"/>
      <c r="J868" s="179"/>
      <c r="K868" s="179"/>
      <c r="L868" s="280"/>
    </row>
    <row r="869" spans="1:12" s="283" customFormat="1" ht="15.75" hidden="1">
      <c r="A869" s="179"/>
      <c r="B869" s="447"/>
      <c r="C869" s="468"/>
      <c r="D869" s="539"/>
      <c r="E869" s="540"/>
      <c r="F869" s="470"/>
      <c r="G869" s="471"/>
      <c r="H869" s="471"/>
      <c r="I869" s="471"/>
      <c r="J869" s="541"/>
      <c r="K869" s="540"/>
      <c r="L869" s="539"/>
    </row>
    <row r="870" spans="1:12" s="352" customFormat="1" ht="15.75" hidden="1">
      <c r="A870" s="394"/>
      <c r="B870" s="395"/>
      <c r="C870" s="468"/>
      <c r="D870" s="107"/>
      <c r="E870" s="27"/>
      <c r="F870" s="27"/>
      <c r="G870" s="444"/>
      <c r="H870" s="27"/>
      <c r="I870" s="27"/>
      <c r="J870" s="27"/>
      <c r="K870" s="27"/>
      <c r="L870" s="107"/>
    </row>
    <row r="871" spans="1:12" s="288" customFormat="1" ht="15.75">
      <c r="A871" s="179"/>
      <c r="B871" s="447"/>
      <c r="C871" s="1444" t="s">
        <v>192</v>
      </c>
      <c r="D871" s="1448"/>
      <c r="E871" s="280"/>
      <c r="F871" s="280"/>
      <c r="G871" s="450"/>
      <c r="H871" s="179"/>
      <c r="I871" s="179"/>
      <c r="J871" s="179"/>
      <c r="K871" s="179"/>
      <c r="L871" s="280"/>
    </row>
    <row r="872" spans="1:12" s="288" customFormat="1" ht="15.75">
      <c r="A872" s="179"/>
      <c r="B872" s="447"/>
      <c r="C872" s="448" t="s">
        <v>233</v>
      </c>
      <c r="D872" s="1444" t="s">
        <v>749</v>
      </c>
      <c r="E872" s="1445"/>
      <c r="F872" s="1446"/>
      <c r="G872" s="450"/>
      <c r="H872" s="179"/>
      <c r="I872" s="179"/>
      <c r="J872" s="179"/>
      <c r="K872" s="179"/>
      <c r="L872" s="280"/>
    </row>
    <row r="873" spans="1:12" s="297" customFormat="1" ht="15.75">
      <c r="A873" s="179"/>
      <c r="B873" s="447"/>
      <c r="C873" s="448" t="s">
        <v>450</v>
      </c>
      <c r="D873" s="1433" t="s">
        <v>747</v>
      </c>
      <c r="E873" s="1442"/>
      <c r="F873" s="1443"/>
      <c r="G873" s="450"/>
      <c r="H873" s="542"/>
      <c r="I873" s="542"/>
      <c r="J873" s="179"/>
      <c r="K873" s="179"/>
      <c r="L873" s="280"/>
    </row>
    <row r="874" spans="1:12" s="293" customFormat="1" ht="31.5">
      <c r="A874" s="179"/>
      <c r="B874" s="447"/>
      <c r="C874" s="443">
        <v>1</v>
      </c>
      <c r="D874" s="960" t="s">
        <v>2691</v>
      </c>
      <c r="E874" s="961" t="s">
        <v>20</v>
      </c>
      <c r="F874" s="443" t="s">
        <v>2692</v>
      </c>
      <c r="G874" s="962">
        <v>0.02</v>
      </c>
      <c r="H874" s="962"/>
      <c r="I874" s="962">
        <v>0.02</v>
      </c>
      <c r="J874" s="443" t="s">
        <v>2693</v>
      </c>
      <c r="K874" s="443" t="s">
        <v>2694</v>
      </c>
      <c r="L874" s="443" t="s">
        <v>2695</v>
      </c>
    </row>
    <row r="875" spans="1:12" s="293" customFormat="1" ht="110.25">
      <c r="A875" s="179"/>
      <c r="B875" s="447"/>
      <c r="C875" s="443">
        <v>2</v>
      </c>
      <c r="D875" s="963" t="s">
        <v>2696</v>
      </c>
      <c r="E875" s="443" t="s">
        <v>32</v>
      </c>
      <c r="F875" s="964" t="s">
        <v>52</v>
      </c>
      <c r="G875" s="962">
        <v>4.8026999999999997</v>
      </c>
      <c r="H875" s="962"/>
      <c r="I875" s="962">
        <v>3.2</v>
      </c>
      <c r="J875" s="443" t="s">
        <v>2693</v>
      </c>
      <c r="K875" s="443" t="s">
        <v>2697</v>
      </c>
      <c r="L875" s="443" t="s">
        <v>2698</v>
      </c>
    </row>
    <row r="876" spans="1:12" s="293" customFormat="1" ht="94.5">
      <c r="A876" s="179"/>
      <c r="B876" s="447"/>
      <c r="C876" s="443">
        <v>3</v>
      </c>
      <c r="D876" s="963" t="s">
        <v>2699</v>
      </c>
      <c r="E876" s="443" t="s">
        <v>20</v>
      </c>
      <c r="F876" s="964" t="s">
        <v>52</v>
      </c>
      <c r="G876" s="962">
        <v>0.25</v>
      </c>
      <c r="H876" s="962"/>
      <c r="I876" s="962">
        <v>0.25</v>
      </c>
      <c r="J876" s="443" t="s">
        <v>2693</v>
      </c>
      <c r="K876" s="443" t="s">
        <v>2700</v>
      </c>
      <c r="L876" s="443" t="s">
        <v>2701</v>
      </c>
    </row>
    <row r="877" spans="1:12" s="293" customFormat="1" ht="63">
      <c r="A877" s="179"/>
      <c r="B877" s="447"/>
      <c r="C877" s="443">
        <v>4</v>
      </c>
      <c r="D877" s="963" t="s">
        <v>2702</v>
      </c>
      <c r="E877" s="443" t="s">
        <v>12</v>
      </c>
      <c r="F877" s="964" t="s">
        <v>2703</v>
      </c>
      <c r="G877" s="962">
        <v>0.51</v>
      </c>
      <c r="H877" s="962"/>
      <c r="I877" s="962">
        <v>0.51</v>
      </c>
      <c r="J877" s="443" t="s">
        <v>2693</v>
      </c>
      <c r="K877" s="965" t="s">
        <v>2697</v>
      </c>
      <c r="L877" s="403" t="s">
        <v>2704</v>
      </c>
    </row>
    <row r="878" spans="1:12" s="293" customFormat="1" ht="63">
      <c r="A878" s="179"/>
      <c r="B878" s="447"/>
      <c r="C878" s="443">
        <v>5</v>
      </c>
      <c r="D878" s="963" t="s">
        <v>2705</v>
      </c>
      <c r="E878" s="443" t="s">
        <v>32</v>
      </c>
      <c r="F878" s="964" t="s">
        <v>2706</v>
      </c>
      <c r="G878" s="962">
        <v>0.06</v>
      </c>
      <c r="H878" s="962"/>
      <c r="I878" s="962">
        <v>0.06</v>
      </c>
      <c r="J878" s="443" t="s">
        <v>2693</v>
      </c>
      <c r="K878" s="443" t="s">
        <v>2707</v>
      </c>
      <c r="L878" s="966" t="s">
        <v>2708</v>
      </c>
    </row>
    <row r="879" spans="1:12" s="293" customFormat="1" ht="78.75">
      <c r="A879" s="179"/>
      <c r="B879" s="447"/>
      <c r="C879" s="443">
        <v>6</v>
      </c>
      <c r="D879" s="963" t="s">
        <v>2709</v>
      </c>
      <c r="E879" s="443" t="s">
        <v>20</v>
      </c>
      <c r="F879" s="964" t="s">
        <v>52</v>
      </c>
      <c r="G879" s="962">
        <v>0.3</v>
      </c>
      <c r="H879" s="962"/>
      <c r="I879" s="962">
        <v>0.3</v>
      </c>
      <c r="J879" s="443" t="s">
        <v>2693</v>
      </c>
      <c r="K879" s="443" t="s">
        <v>2710</v>
      </c>
      <c r="L879" s="443" t="s">
        <v>2711</v>
      </c>
    </row>
    <row r="880" spans="1:12" s="293" customFormat="1" ht="63">
      <c r="A880" s="179"/>
      <c r="B880" s="447"/>
      <c r="C880" s="443">
        <v>7</v>
      </c>
      <c r="D880" s="963" t="s">
        <v>2712</v>
      </c>
      <c r="E880" s="443" t="s">
        <v>23</v>
      </c>
      <c r="F880" s="964" t="s">
        <v>52</v>
      </c>
      <c r="G880" s="962">
        <v>1.1200000000000001</v>
      </c>
      <c r="H880" s="962"/>
      <c r="I880" s="962">
        <v>1.1200000000000001</v>
      </c>
      <c r="J880" s="443" t="s">
        <v>2693</v>
      </c>
      <c r="K880" s="443" t="s">
        <v>2713</v>
      </c>
      <c r="L880" s="967" t="s">
        <v>2714</v>
      </c>
    </row>
    <row r="881" spans="1:12" s="293" customFormat="1" ht="157.5">
      <c r="A881" s="179"/>
      <c r="B881" s="447"/>
      <c r="C881" s="443">
        <v>8</v>
      </c>
      <c r="D881" s="963" t="s">
        <v>2715</v>
      </c>
      <c r="E881" s="443" t="s">
        <v>22</v>
      </c>
      <c r="F881" s="964" t="s">
        <v>52</v>
      </c>
      <c r="G881" s="962">
        <v>7.5</v>
      </c>
      <c r="H881" s="962"/>
      <c r="I881" s="962">
        <v>7.5</v>
      </c>
      <c r="J881" s="443" t="s">
        <v>2693</v>
      </c>
      <c r="K881" s="443" t="s">
        <v>2710</v>
      </c>
      <c r="L881" s="443" t="s">
        <v>2716</v>
      </c>
    </row>
    <row r="882" spans="1:12" s="293" customFormat="1" ht="94.5">
      <c r="A882" s="179"/>
      <c r="B882" s="447"/>
      <c r="C882" s="443">
        <v>9</v>
      </c>
      <c r="D882" s="968" t="s">
        <v>2717</v>
      </c>
      <c r="E882" s="443" t="s">
        <v>22</v>
      </c>
      <c r="F882" s="964" t="s">
        <v>2706</v>
      </c>
      <c r="G882" s="962">
        <v>3.64</v>
      </c>
      <c r="H882" s="962"/>
      <c r="I882" s="962">
        <v>2.1800000000000002</v>
      </c>
      <c r="J882" s="443" t="s">
        <v>2693</v>
      </c>
      <c r="K882" s="443" t="s">
        <v>2718</v>
      </c>
      <c r="L882" s="403" t="s">
        <v>2719</v>
      </c>
    </row>
    <row r="883" spans="1:12" s="293" customFormat="1" ht="110.25">
      <c r="A883" s="179"/>
      <c r="B883" s="447"/>
      <c r="C883" s="443">
        <v>10</v>
      </c>
      <c r="D883" s="968" t="s">
        <v>2720</v>
      </c>
      <c r="E883" s="443" t="s">
        <v>22</v>
      </c>
      <c r="F883" s="964" t="s">
        <v>2706</v>
      </c>
      <c r="G883" s="962">
        <v>4.9829999999999997</v>
      </c>
      <c r="H883" s="962"/>
      <c r="I883" s="962">
        <v>4.9829999999999997</v>
      </c>
      <c r="J883" s="443" t="s">
        <v>2693</v>
      </c>
      <c r="K883" s="443" t="s">
        <v>2721</v>
      </c>
      <c r="L883" s="403" t="s">
        <v>2722</v>
      </c>
    </row>
    <row r="884" spans="1:12" s="63" customFormat="1" ht="110.25">
      <c r="A884" s="27"/>
      <c r="B884" s="392"/>
      <c r="C884" s="443">
        <v>11</v>
      </c>
      <c r="D884" s="963" t="s">
        <v>3588</v>
      </c>
      <c r="E884" s="443" t="s">
        <v>42</v>
      </c>
      <c r="F884" s="443" t="s">
        <v>3589</v>
      </c>
      <c r="G884" s="962">
        <v>83.78</v>
      </c>
      <c r="H884" s="962"/>
      <c r="I884" s="962">
        <v>6.66</v>
      </c>
      <c r="J884" s="443" t="s">
        <v>2693</v>
      </c>
      <c r="K884" s="443" t="s">
        <v>2745</v>
      </c>
      <c r="L884" s="443" t="s">
        <v>3590</v>
      </c>
    </row>
    <row r="885" spans="1:12" s="63" customFormat="1" ht="63">
      <c r="A885" s="27"/>
      <c r="B885" s="392"/>
      <c r="C885" s="443">
        <v>12</v>
      </c>
      <c r="D885" s="443" t="s">
        <v>3591</v>
      </c>
      <c r="E885" s="443" t="s">
        <v>22</v>
      </c>
      <c r="F885" s="443" t="s">
        <v>52</v>
      </c>
      <c r="G885" s="443">
        <v>3</v>
      </c>
      <c r="H885" s="443"/>
      <c r="I885" s="443">
        <v>3</v>
      </c>
      <c r="J885" s="443" t="s">
        <v>2693</v>
      </c>
      <c r="K885" s="443" t="s">
        <v>2721</v>
      </c>
      <c r="L885" s="443" t="s">
        <v>3592</v>
      </c>
    </row>
    <row r="886" spans="1:12" s="293" customFormat="1" ht="94.5">
      <c r="A886" s="452"/>
      <c r="B886" s="453"/>
      <c r="C886" s="443">
        <v>13</v>
      </c>
      <c r="D886" s="963" t="s">
        <v>2723</v>
      </c>
      <c r="E886" s="443" t="s">
        <v>23</v>
      </c>
      <c r="F886" s="964" t="s">
        <v>52</v>
      </c>
      <c r="G886" s="962">
        <v>0.24</v>
      </c>
      <c r="H886" s="962"/>
      <c r="I886" s="962">
        <v>0.24</v>
      </c>
      <c r="J886" s="443" t="s">
        <v>2693</v>
      </c>
      <c r="K886" s="443" t="s">
        <v>2724</v>
      </c>
      <c r="L886" s="969" t="s">
        <v>2725</v>
      </c>
    </row>
    <row r="887" spans="1:12" s="288" customFormat="1" ht="15.75" hidden="1">
      <c r="A887" s="179"/>
      <c r="B887" s="447"/>
      <c r="C887" s="448" t="s">
        <v>234</v>
      </c>
      <c r="D887" s="1444" t="s">
        <v>1048</v>
      </c>
      <c r="E887" s="1447"/>
      <c r="F887" s="1448"/>
      <c r="G887" s="450"/>
      <c r="H887" s="179"/>
      <c r="I887" s="179"/>
      <c r="J887" s="179"/>
      <c r="K887" s="179"/>
      <c r="L887" s="280"/>
    </row>
    <row r="888" spans="1:12" s="293" customFormat="1" ht="15.75" hidden="1">
      <c r="A888" s="27"/>
      <c r="B888" s="392"/>
      <c r="C888" s="27"/>
      <c r="D888" s="107"/>
      <c r="E888" s="27"/>
      <c r="F888" s="342"/>
      <c r="G888" s="444"/>
      <c r="H888" s="410"/>
      <c r="I888" s="410"/>
      <c r="J888" s="27"/>
      <c r="K888" s="27"/>
      <c r="L888" s="107"/>
    </row>
    <row r="889" spans="1:12" s="293" customFormat="1" ht="15.75" hidden="1">
      <c r="A889" s="543"/>
      <c r="B889" s="543"/>
      <c r="C889" s="27"/>
      <c r="D889" s="107"/>
      <c r="E889" s="27"/>
      <c r="F889" s="342"/>
      <c r="G889" s="444"/>
      <c r="H889" s="410"/>
      <c r="I889" s="410"/>
      <c r="J889" s="396"/>
      <c r="K889" s="27"/>
      <c r="L889" s="558"/>
    </row>
    <row r="890" spans="1:12" s="288" customFormat="1" ht="15.75">
      <c r="A890" s="179"/>
      <c r="B890" s="447"/>
      <c r="C890" s="1444" t="s">
        <v>193</v>
      </c>
      <c r="D890" s="1448"/>
      <c r="E890" s="280"/>
      <c r="F890" s="280"/>
      <c r="G890" s="450"/>
      <c r="H890" s="179"/>
      <c r="I890" s="179"/>
      <c r="J890" s="179"/>
      <c r="K890" s="179"/>
      <c r="L890" s="280"/>
    </row>
    <row r="891" spans="1:12" s="288" customFormat="1" ht="15.75">
      <c r="A891" s="179"/>
      <c r="B891" s="447"/>
      <c r="C891" s="448" t="s">
        <v>233</v>
      </c>
      <c r="D891" s="1444" t="s">
        <v>749</v>
      </c>
      <c r="E891" s="1445"/>
      <c r="F891" s="1446"/>
      <c r="G891" s="450"/>
      <c r="H891" s="179"/>
      <c r="I891" s="179"/>
      <c r="J891" s="179"/>
      <c r="K891" s="179"/>
      <c r="L891" s="280"/>
    </row>
    <row r="892" spans="1:12" s="288" customFormat="1" ht="15.75">
      <c r="A892" s="179"/>
      <c r="B892" s="447"/>
      <c r="C892" s="448" t="s">
        <v>450</v>
      </c>
      <c r="D892" s="1433" t="s">
        <v>747</v>
      </c>
      <c r="E892" s="1434"/>
      <c r="F892" s="1435"/>
      <c r="G892" s="450"/>
      <c r="H892" s="544"/>
      <c r="I892" s="544"/>
      <c r="J892" s="179"/>
      <c r="K892" s="179"/>
      <c r="L892" s="280"/>
    </row>
    <row r="893" spans="1:12" s="29" customFormat="1" ht="110.25">
      <c r="A893" s="179"/>
      <c r="B893" s="447"/>
      <c r="C893" s="941">
        <v>1</v>
      </c>
      <c r="D893" s="1378" t="s">
        <v>4187</v>
      </c>
      <c r="E893" s="1379" t="s">
        <v>38</v>
      </c>
      <c r="F893" s="1380" t="s">
        <v>1034</v>
      </c>
      <c r="G893" s="1379">
        <v>0.4375</v>
      </c>
      <c r="H893" s="1378"/>
      <c r="I893" s="1379">
        <v>0.4375</v>
      </c>
      <c r="J893" s="1379" t="s">
        <v>53</v>
      </c>
      <c r="K893" s="1379" t="s">
        <v>54</v>
      </c>
      <c r="L893" s="1378" t="s">
        <v>4188</v>
      </c>
    </row>
    <row r="894" spans="1:12" s="29" customFormat="1" ht="141.75">
      <c r="A894" s="179"/>
      <c r="B894" s="447"/>
      <c r="C894" s="941">
        <v>2</v>
      </c>
      <c r="D894" s="1378" t="s">
        <v>4189</v>
      </c>
      <c r="E894" s="1379" t="s">
        <v>12</v>
      </c>
      <c r="F894" s="1380" t="s">
        <v>1034</v>
      </c>
      <c r="G894" s="1379">
        <v>1.7430000000000001</v>
      </c>
      <c r="H894" s="1378"/>
      <c r="I894" s="1379">
        <v>0.54269999999999996</v>
      </c>
      <c r="J894" s="1379" t="s">
        <v>53</v>
      </c>
      <c r="K894" s="1379" t="s">
        <v>4190</v>
      </c>
      <c r="L894" s="1378" t="s">
        <v>4191</v>
      </c>
    </row>
    <row r="895" spans="1:12" s="29" customFormat="1" ht="141.75">
      <c r="A895" s="179"/>
      <c r="B895" s="447"/>
      <c r="C895" s="941">
        <v>3</v>
      </c>
      <c r="D895" s="1378" t="s">
        <v>4192</v>
      </c>
      <c r="E895" s="1379" t="s">
        <v>23</v>
      </c>
      <c r="F895" s="1380" t="s">
        <v>1034</v>
      </c>
      <c r="G895" s="1379">
        <v>2.7559999999999998</v>
      </c>
      <c r="H895" s="1378"/>
      <c r="I895" s="1379">
        <v>2.456</v>
      </c>
      <c r="J895" s="1379" t="s">
        <v>53</v>
      </c>
      <c r="K895" s="941" t="s">
        <v>272</v>
      </c>
      <c r="L895" s="1378" t="s">
        <v>4193</v>
      </c>
    </row>
    <row r="896" spans="1:12" s="29" customFormat="1" ht="110.25">
      <c r="A896" s="27"/>
      <c r="B896" s="392"/>
      <c r="C896" s="941">
        <v>4</v>
      </c>
      <c r="D896" s="1378" t="s">
        <v>4194</v>
      </c>
      <c r="E896" s="1379" t="s">
        <v>23</v>
      </c>
      <c r="F896" s="1380" t="s">
        <v>1034</v>
      </c>
      <c r="G896" s="1379">
        <v>0.12089999999999999</v>
      </c>
      <c r="H896" s="1378"/>
      <c r="I896" s="1379">
        <v>0.12089999999999999</v>
      </c>
      <c r="J896" s="1379" t="s">
        <v>53</v>
      </c>
      <c r="K896" s="1379" t="s">
        <v>271</v>
      </c>
      <c r="L896" s="1378" t="s">
        <v>4195</v>
      </c>
    </row>
    <row r="897" spans="1:12" s="29" customFormat="1" ht="110.25">
      <c r="A897" s="27"/>
      <c r="B897" s="392"/>
      <c r="C897" s="941">
        <v>5</v>
      </c>
      <c r="D897" s="1378" t="s">
        <v>273</v>
      </c>
      <c r="E897" s="1379" t="s">
        <v>23</v>
      </c>
      <c r="F897" s="1380" t="s">
        <v>1034</v>
      </c>
      <c r="G897" s="1379">
        <v>0.51400000000000001</v>
      </c>
      <c r="H897" s="1378"/>
      <c r="I897" s="1379">
        <v>0.51400000000000001</v>
      </c>
      <c r="J897" s="1379" t="s">
        <v>53</v>
      </c>
      <c r="K897" s="1379" t="s">
        <v>55</v>
      </c>
      <c r="L897" s="1378" t="s">
        <v>4196</v>
      </c>
    </row>
    <row r="898" spans="1:12" s="29" customFormat="1" ht="47.25">
      <c r="A898" s="27"/>
      <c r="B898" s="392"/>
      <c r="C898" s="941">
        <v>6</v>
      </c>
      <c r="D898" s="1378" t="s">
        <v>4197</v>
      </c>
      <c r="E898" s="1379" t="s">
        <v>23</v>
      </c>
      <c r="F898" s="1380" t="s">
        <v>1034</v>
      </c>
      <c r="G898" s="1379">
        <v>0.35099999999999998</v>
      </c>
      <c r="H898" s="1378"/>
      <c r="I898" s="1379">
        <v>0.21</v>
      </c>
      <c r="J898" s="1379" t="s">
        <v>53</v>
      </c>
      <c r="K898" s="1379" t="s">
        <v>54</v>
      </c>
      <c r="L898" s="1378" t="s">
        <v>4198</v>
      </c>
    </row>
    <row r="899" spans="1:12" s="29" customFormat="1" ht="110.25">
      <c r="A899" s="179"/>
      <c r="B899" s="447"/>
      <c r="C899" s="941">
        <v>7</v>
      </c>
      <c r="D899" s="1378" t="s">
        <v>4199</v>
      </c>
      <c r="E899" s="1379" t="s">
        <v>23</v>
      </c>
      <c r="F899" s="1380" t="s">
        <v>1034</v>
      </c>
      <c r="G899" s="1381">
        <v>6.5</v>
      </c>
      <c r="H899" s="1382"/>
      <c r="I899" s="1381">
        <v>6.5</v>
      </c>
      <c r="J899" s="1379" t="s">
        <v>53</v>
      </c>
      <c r="K899" s="1379" t="s">
        <v>54</v>
      </c>
      <c r="L899" s="1378" t="s">
        <v>4200</v>
      </c>
    </row>
    <row r="900" spans="1:12" s="29" customFormat="1" ht="94.5">
      <c r="A900" s="179"/>
      <c r="B900" s="447"/>
      <c r="C900" s="941">
        <v>8</v>
      </c>
      <c r="D900" s="1378" t="s">
        <v>4201</v>
      </c>
      <c r="E900" s="1379" t="s">
        <v>65</v>
      </c>
      <c r="F900" s="867" t="s">
        <v>1058</v>
      </c>
      <c r="G900" s="1379">
        <v>5.4399999999999997E-2</v>
      </c>
      <c r="H900" s="1378"/>
      <c r="I900" s="1379">
        <v>5.4399999999999997E-2</v>
      </c>
      <c r="J900" s="1379" t="s">
        <v>53</v>
      </c>
      <c r="K900" s="1379" t="s">
        <v>56</v>
      </c>
      <c r="L900" s="1378" t="s">
        <v>4202</v>
      </c>
    </row>
    <row r="901" spans="1:12" s="29" customFormat="1" ht="94.5">
      <c r="A901" s="179"/>
      <c r="B901" s="447"/>
      <c r="C901" s="941">
        <v>9</v>
      </c>
      <c r="D901" s="1378" t="s">
        <v>4203</v>
      </c>
      <c r="E901" s="1379" t="s">
        <v>12</v>
      </c>
      <c r="F901" s="1380" t="s">
        <v>1034</v>
      </c>
      <c r="G901" s="1379">
        <v>2.7389999999999999</v>
      </c>
      <c r="H901" s="1378"/>
      <c r="I901" s="1379">
        <v>2.7389999999999999</v>
      </c>
      <c r="J901" s="1379" t="s">
        <v>53</v>
      </c>
      <c r="K901" s="1379" t="s">
        <v>272</v>
      </c>
      <c r="L901" s="1378" t="s">
        <v>4204</v>
      </c>
    </row>
    <row r="902" spans="1:12" s="29" customFormat="1" ht="94.5">
      <c r="A902" s="179"/>
      <c r="B902" s="447"/>
      <c r="C902" s="941">
        <v>10</v>
      </c>
      <c r="D902" s="1378" t="s">
        <v>4205</v>
      </c>
      <c r="E902" s="1379" t="s">
        <v>32</v>
      </c>
      <c r="F902" s="867" t="s">
        <v>1058</v>
      </c>
      <c r="G902" s="1381">
        <v>0.5</v>
      </c>
      <c r="H902" s="1382"/>
      <c r="I902" s="1381">
        <v>0.5</v>
      </c>
      <c r="J902" s="1379" t="s">
        <v>53</v>
      </c>
      <c r="K902" s="1379" t="s">
        <v>157</v>
      </c>
      <c r="L902" s="1378" t="s">
        <v>4206</v>
      </c>
    </row>
    <row r="903" spans="1:12" s="29" customFormat="1" ht="63">
      <c r="A903" s="179"/>
      <c r="B903" s="447"/>
      <c r="C903" s="941">
        <v>11</v>
      </c>
      <c r="D903" s="1378" t="s">
        <v>4207</v>
      </c>
      <c r="E903" s="1379" t="s">
        <v>32</v>
      </c>
      <c r="F903" s="1379" t="s">
        <v>279</v>
      </c>
      <c r="G903" s="1381">
        <v>1.6</v>
      </c>
      <c r="H903" s="1382"/>
      <c r="I903" s="1381">
        <v>1.6</v>
      </c>
      <c r="J903" s="1379" t="s">
        <v>53</v>
      </c>
      <c r="K903" s="1379" t="s">
        <v>54</v>
      </c>
      <c r="L903" s="1378" t="s">
        <v>4208</v>
      </c>
    </row>
    <row r="904" spans="1:12" s="29" customFormat="1" ht="110.25">
      <c r="A904" s="179"/>
      <c r="B904" s="447"/>
      <c r="C904" s="941">
        <v>12</v>
      </c>
      <c r="D904" s="1378" t="s">
        <v>4209</v>
      </c>
      <c r="E904" s="1379" t="s">
        <v>23</v>
      </c>
      <c r="F904" s="1380" t="s">
        <v>1034</v>
      </c>
      <c r="G904" s="1381">
        <v>0.3</v>
      </c>
      <c r="H904" s="1382"/>
      <c r="I904" s="1381">
        <v>0.3</v>
      </c>
      <c r="J904" s="1379" t="s">
        <v>53</v>
      </c>
      <c r="K904" s="1379" t="s">
        <v>54</v>
      </c>
      <c r="L904" s="1378" t="s">
        <v>4210</v>
      </c>
    </row>
    <row r="905" spans="1:12" s="29" customFormat="1" ht="110.25">
      <c r="A905" s="179"/>
      <c r="B905" s="447"/>
      <c r="C905" s="941">
        <v>13</v>
      </c>
      <c r="D905" s="1378" t="s">
        <v>4211</v>
      </c>
      <c r="E905" s="1379" t="s">
        <v>23</v>
      </c>
      <c r="F905" s="1380" t="s">
        <v>1034</v>
      </c>
      <c r="G905" s="1379">
        <v>0.8</v>
      </c>
      <c r="H905" s="1378"/>
      <c r="I905" s="1379">
        <v>0.8</v>
      </c>
      <c r="J905" s="1379" t="s">
        <v>53</v>
      </c>
      <c r="K905" s="1379" t="s">
        <v>54</v>
      </c>
      <c r="L905" s="1383" t="s">
        <v>4212</v>
      </c>
    </row>
    <row r="906" spans="1:12" s="29" customFormat="1" ht="126">
      <c r="A906" s="179"/>
      <c r="B906" s="447"/>
      <c r="C906" s="941">
        <v>14</v>
      </c>
      <c r="D906" s="1378" t="s">
        <v>4213</v>
      </c>
      <c r="E906" s="1379" t="s">
        <v>23</v>
      </c>
      <c r="F906" s="1380" t="s">
        <v>1034</v>
      </c>
      <c r="G906" s="1379">
        <v>0.222</v>
      </c>
      <c r="H906" s="1378"/>
      <c r="I906" s="1379">
        <v>0.222</v>
      </c>
      <c r="J906" s="1379" t="s">
        <v>53</v>
      </c>
      <c r="K906" s="1379" t="s">
        <v>56</v>
      </c>
      <c r="L906" s="1383" t="s">
        <v>4214</v>
      </c>
    </row>
    <row r="907" spans="1:12" s="288" customFormat="1" ht="15.75">
      <c r="A907" s="179"/>
      <c r="B907" s="447"/>
      <c r="C907" s="544" t="s">
        <v>431</v>
      </c>
      <c r="D907" s="1433" t="s">
        <v>743</v>
      </c>
      <c r="E907" s="1434"/>
      <c r="F907" s="1435"/>
      <c r="G907" s="450"/>
      <c r="H907" s="544"/>
      <c r="I907" s="544"/>
      <c r="J907" s="179"/>
      <c r="K907" s="179"/>
      <c r="L907" s="280"/>
    </row>
    <row r="908" spans="1:12" s="283" customFormat="1" ht="94.5">
      <c r="A908" s="179"/>
      <c r="B908" s="447"/>
      <c r="C908" s="941">
        <v>15</v>
      </c>
      <c r="D908" s="1142" t="s">
        <v>4215</v>
      </c>
      <c r="E908" s="941" t="s">
        <v>23</v>
      </c>
      <c r="F908" s="941" t="s">
        <v>1034</v>
      </c>
      <c r="G908" s="941">
        <v>0.58377000000000001</v>
      </c>
      <c r="H908" s="1142"/>
      <c r="I908" s="941">
        <v>0.34139999999999998</v>
      </c>
      <c r="J908" s="941" t="s">
        <v>53</v>
      </c>
      <c r="K908" s="941" t="s">
        <v>56</v>
      </c>
      <c r="L908" s="1142" t="s">
        <v>4216</v>
      </c>
    </row>
    <row r="909" spans="1:12" s="283" customFormat="1" ht="141.75">
      <c r="A909" s="179"/>
      <c r="B909" s="447"/>
      <c r="C909" s="941">
        <v>16</v>
      </c>
      <c r="D909" s="1142" t="s">
        <v>282</v>
      </c>
      <c r="E909" s="941" t="s">
        <v>23</v>
      </c>
      <c r="F909" s="941" t="s">
        <v>404</v>
      </c>
      <c r="G909" s="941">
        <v>4.7286999999999999</v>
      </c>
      <c r="H909" s="1142"/>
      <c r="I909" s="941">
        <v>4.7282000000000002</v>
      </c>
      <c r="J909" s="941" t="s">
        <v>53</v>
      </c>
      <c r="K909" s="941" t="s">
        <v>271</v>
      </c>
      <c r="L909" s="1142" t="s">
        <v>1035</v>
      </c>
    </row>
    <row r="910" spans="1:12" s="288" customFormat="1" ht="15.75">
      <c r="A910" s="179"/>
      <c r="B910" s="447"/>
      <c r="C910" s="448" t="s">
        <v>234</v>
      </c>
      <c r="D910" s="1444" t="s">
        <v>1048</v>
      </c>
      <c r="E910" s="1447"/>
      <c r="F910" s="1448"/>
      <c r="G910" s="450"/>
      <c r="H910" s="179"/>
      <c r="I910" s="179"/>
      <c r="J910" s="545"/>
      <c r="K910" s="179"/>
      <c r="L910" s="280"/>
    </row>
    <row r="911" spans="1:12" s="29" customFormat="1" ht="94.5">
      <c r="A911" s="179"/>
      <c r="B911" s="447"/>
      <c r="C911" s="867">
        <v>17</v>
      </c>
      <c r="D911" s="868" t="s">
        <v>1046</v>
      </c>
      <c r="E911" s="867" t="s">
        <v>24</v>
      </c>
      <c r="F911" s="867" t="s">
        <v>1034</v>
      </c>
      <c r="G911" s="867">
        <v>2.12</v>
      </c>
      <c r="H911" s="868"/>
      <c r="I911" s="868">
        <v>2.12</v>
      </c>
      <c r="J911" s="867" t="s">
        <v>53</v>
      </c>
      <c r="K911" s="867" t="s">
        <v>156</v>
      </c>
      <c r="L911" s="868" t="s">
        <v>1047</v>
      </c>
    </row>
    <row r="912" spans="1:12" s="288" customFormat="1" ht="15.75">
      <c r="A912" s="179"/>
      <c r="B912" s="447"/>
      <c r="C912" s="1444" t="s">
        <v>194</v>
      </c>
      <c r="D912" s="1448"/>
      <c r="E912" s="280"/>
      <c r="F912" s="280"/>
      <c r="G912" s="450"/>
      <c r="H912" s="179"/>
      <c r="I912" s="179"/>
      <c r="J912" s="179"/>
      <c r="K912" s="179"/>
      <c r="L912" s="280"/>
    </row>
    <row r="913" spans="1:16" s="288" customFormat="1" ht="15.75">
      <c r="A913" s="179"/>
      <c r="B913" s="447"/>
      <c r="C913" s="448" t="s">
        <v>233</v>
      </c>
      <c r="D913" s="1444" t="s">
        <v>749</v>
      </c>
      <c r="E913" s="1445"/>
      <c r="F913" s="1446"/>
      <c r="G913" s="450"/>
      <c r="H913" s="179"/>
      <c r="I913" s="179"/>
      <c r="J913" s="179"/>
      <c r="K913" s="179"/>
      <c r="L913" s="280"/>
    </row>
    <row r="914" spans="1:16" s="226" customFormat="1" ht="15.75">
      <c r="A914" s="179"/>
      <c r="B914" s="447"/>
      <c r="C914" s="448" t="s">
        <v>450</v>
      </c>
      <c r="D914" s="1433" t="s">
        <v>747</v>
      </c>
      <c r="E914" s="1434"/>
      <c r="F914" s="1435"/>
      <c r="G914" s="450"/>
      <c r="H914" s="448"/>
      <c r="I914" s="448"/>
      <c r="J914" s="448"/>
      <c r="K914" s="448"/>
      <c r="L914" s="1082"/>
      <c r="M914" s="314"/>
      <c r="N914" s="314"/>
      <c r="O914" s="314"/>
      <c r="P914" s="314"/>
    </row>
    <row r="915" spans="1:16" s="103" customFormat="1" ht="31.5">
      <c r="A915" s="179"/>
      <c r="B915" s="447"/>
      <c r="C915" s="90">
        <v>1</v>
      </c>
      <c r="D915" s="756" t="s">
        <v>2749</v>
      </c>
      <c r="E915" s="1086" t="s">
        <v>24</v>
      </c>
      <c r="F915" s="90" t="s">
        <v>2747</v>
      </c>
      <c r="G915" s="1198">
        <v>0.9</v>
      </c>
      <c r="H915" s="74">
        <v>0.44</v>
      </c>
      <c r="I915" s="1199">
        <v>0.44</v>
      </c>
      <c r="J915" s="46" t="s">
        <v>58</v>
      </c>
      <c r="K915" s="90" t="s">
        <v>2750</v>
      </c>
      <c r="L915" s="46" t="s">
        <v>2751</v>
      </c>
      <c r="M915" s="365"/>
      <c r="N915" s="365"/>
      <c r="O915" s="365"/>
      <c r="P915" s="365"/>
    </row>
    <row r="916" spans="1:16" s="103" customFormat="1" ht="78.75">
      <c r="A916" s="179"/>
      <c r="B916" s="447"/>
      <c r="C916" s="90">
        <v>2</v>
      </c>
      <c r="D916" s="46" t="s">
        <v>2752</v>
      </c>
      <c r="E916" s="90" t="s">
        <v>12</v>
      </c>
      <c r="F916" s="90" t="s">
        <v>2753</v>
      </c>
      <c r="G916" s="1081">
        <v>5.35</v>
      </c>
      <c r="H916" s="74">
        <v>0.206016</v>
      </c>
      <c r="I916" s="74">
        <v>4.4000000000000004</v>
      </c>
      <c r="J916" s="90" t="s">
        <v>58</v>
      </c>
      <c r="K916" s="90" t="s">
        <v>2754</v>
      </c>
      <c r="L916" s="46" t="s">
        <v>2755</v>
      </c>
      <c r="M916" s="365"/>
      <c r="N916" s="365"/>
      <c r="O916" s="365"/>
      <c r="P916" s="365"/>
    </row>
    <row r="917" spans="1:16" s="103" customFormat="1" ht="31.5">
      <c r="A917" s="179"/>
      <c r="B917" s="447"/>
      <c r="C917" s="90">
        <v>3</v>
      </c>
      <c r="D917" s="756" t="s">
        <v>2756</v>
      </c>
      <c r="E917" s="1086" t="s">
        <v>23</v>
      </c>
      <c r="F917" s="90" t="s">
        <v>2747</v>
      </c>
      <c r="G917" s="1198">
        <v>2.23</v>
      </c>
      <c r="H917" s="74">
        <v>0.65435999999999994</v>
      </c>
      <c r="I917" s="1199">
        <v>0.95</v>
      </c>
      <c r="J917" s="46" t="s">
        <v>58</v>
      </c>
      <c r="K917" s="90" t="s">
        <v>2757</v>
      </c>
      <c r="L917" s="46" t="s">
        <v>2758</v>
      </c>
      <c r="M917" s="365"/>
      <c r="N917" s="365"/>
      <c r="O917" s="365"/>
      <c r="P917" s="365"/>
    </row>
    <row r="918" spans="1:16" s="103" customFormat="1" ht="31.5">
      <c r="A918" s="179"/>
      <c r="B918" s="447"/>
      <c r="C918" s="90">
        <v>4</v>
      </c>
      <c r="D918" s="756" t="s">
        <v>2759</v>
      </c>
      <c r="E918" s="1086" t="s">
        <v>24</v>
      </c>
      <c r="F918" s="90" t="s">
        <v>2747</v>
      </c>
      <c r="G918" s="1198">
        <v>1.17</v>
      </c>
      <c r="H918" s="74">
        <v>1.1499999999999999</v>
      </c>
      <c r="I918" s="1199">
        <v>1.17</v>
      </c>
      <c r="J918" s="46" t="s">
        <v>58</v>
      </c>
      <c r="K918" s="90" t="s">
        <v>2760</v>
      </c>
      <c r="L918" s="46" t="s">
        <v>2761</v>
      </c>
      <c r="M918" s="365"/>
      <c r="N918" s="365"/>
      <c r="O918" s="365"/>
      <c r="P918" s="365"/>
    </row>
    <row r="919" spans="1:16" s="103" customFormat="1" ht="47.25">
      <c r="A919" s="179"/>
      <c r="B919" s="447"/>
      <c r="C919" s="90">
        <v>5</v>
      </c>
      <c r="D919" s="46" t="s">
        <v>2762</v>
      </c>
      <c r="E919" s="90" t="s">
        <v>22</v>
      </c>
      <c r="F919" s="90" t="s">
        <v>2747</v>
      </c>
      <c r="G919" s="1081">
        <v>0.8</v>
      </c>
      <c r="H919" s="74">
        <v>0.8</v>
      </c>
      <c r="I919" s="74">
        <v>0.8</v>
      </c>
      <c r="J919" s="46" t="s">
        <v>58</v>
      </c>
      <c r="K919" s="90" t="s">
        <v>2763</v>
      </c>
      <c r="L919" s="617" t="s">
        <v>2764</v>
      </c>
      <c r="M919" s="365"/>
      <c r="N919" s="365"/>
      <c r="O919" s="365"/>
      <c r="P919" s="365"/>
    </row>
    <row r="920" spans="1:16" s="103" customFormat="1" ht="31.5">
      <c r="A920" s="179"/>
      <c r="B920" s="447"/>
      <c r="C920" s="90">
        <v>6</v>
      </c>
      <c r="D920" s="756" t="s">
        <v>2765</v>
      </c>
      <c r="E920" s="1086" t="s">
        <v>23</v>
      </c>
      <c r="F920" s="90" t="s">
        <v>2747</v>
      </c>
      <c r="G920" s="1198">
        <v>0.44</v>
      </c>
      <c r="H920" s="74">
        <v>0.44</v>
      </c>
      <c r="I920" s="1199">
        <v>0.44</v>
      </c>
      <c r="J920" s="46" t="s">
        <v>58</v>
      </c>
      <c r="K920" s="90" t="s">
        <v>2766</v>
      </c>
      <c r="L920" s="46" t="s">
        <v>2767</v>
      </c>
      <c r="M920" s="365"/>
      <c r="N920" s="365"/>
      <c r="O920" s="365"/>
      <c r="P920" s="365"/>
    </row>
    <row r="921" spans="1:16" s="103" customFormat="1" ht="47.25">
      <c r="A921" s="179"/>
      <c r="B921" s="447"/>
      <c r="C921" s="90">
        <v>7</v>
      </c>
      <c r="D921" s="756" t="s">
        <v>2768</v>
      </c>
      <c r="E921" s="1086" t="s">
        <v>20</v>
      </c>
      <c r="F921" s="90" t="s">
        <v>2747</v>
      </c>
      <c r="G921" s="1198">
        <v>0.1</v>
      </c>
      <c r="H921" s="74"/>
      <c r="I921" s="1199">
        <v>0.1</v>
      </c>
      <c r="J921" s="46" t="s">
        <v>58</v>
      </c>
      <c r="K921" s="90" t="s">
        <v>2769</v>
      </c>
      <c r="L921" s="46" t="s">
        <v>2770</v>
      </c>
      <c r="M921" s="365"/>
      <c r="N921" s="365"/>
      <c r="O921" s="365"/>
      <c r="P921" s="365"/>
    </row>
    <row r="922" spans="1:16" s="103" customFormat="1" ht="31.5">
      <c r="A922" s="179"/>
      <c r="B922" s="447"/>
      <c r="C922" s="90">
        <v>8</v>
      </c>
      <c r="D922" s="756" t="s">
        <v>2771</v>
      </c>
      <c r="E922" s="1086" t="s">
        <v>23</v>
      </c>
      <c r="F922" s="90" t="s">
        <v>2747</v>
      </c>
      <c r="G922" s="1198">
        <v>0.86</v>
      </c>
      <c r="H922" s="74">
        <v>0.17</v>
      </c>
      <c r="I922" s="1199">
        <v>0.86</v>
      </c>
      <c r="J922" s="46" t="s">
        <v>58</v>
      </c>
      <c r="K922" s="90" t="s">
        <v>2772</v>
      </c>
      <c r="L922" s="46" t="s">
        <v>2773</v>
      </c>
      <c r="M922" s="365"/>
      <c r="N922" s="365"/>
      <c r="O922" s="365"/>
      <c r="P922" s="365"/>
    </row>
    <row r="923" spans="1:16" s="103" customFormat="1" ht="47.25">
      <c r="A923" s="179"/>
      <c r="B923" s="447"/>
      <c r="C923" s="90">
        <v>9</v>
      </c>
      <c r="D923" s="756" t="s">
        <v>2774</v>
      </c>
      <c r="E923" s="1086" t="s">
        <v>22</v>
      </c>
      <c r="F923" s="90" t="s">
        <v>2747</v>
      </c>
      <c r="G923" s="1198">
        <v>4.96</v>
      </c>
      <c r="H923" s="74">
        <v>4.96</v>
      </c>
      <c r="I923" s="1199">
        <v>4.96</v>
      </c>
      <c r="J923" s="46" t="s">
        <v>58</v>
      </c>
      <c r="K923" s="90" t="s">
        <v>2775</v>
      </c>
      <c r="L923" s="46" t="s">
        <v>2776</v>
      </c>
      <c r="M923" s="365"/>
      <c r="N923" s="365"/>
      <c r="O923" s="365"/>
      <c r="P923" s="365"/>
    </row>
    <row r="924" spans="1:16" s="103" customFormat="1" ht="47.25">
      <c r="A924" s="179"/>
      <c r="B924" s="447"/>
      <c r="C924" s="90">
        <v>10</v>
      </c>
      <c r="D924" s="46" t="s">
        <v>2777</v>
      </c>
      <c r="E924" s="484" t="s">
        <v>22</v>
      </c>
      <c r="F924" s="90" t="s">
        <v>2778</v>
      </c>
      <c r="G924" s="74">
        <v>8.3000000000000007</v>
      </c>
      <c r="H924" s="74">
        <v>7.9</v>
      </c>
      <c r="I924" s="74">
        <v>8.3000000000000007</v>
      </c>
      <c r="J924" s="46" t="s">
        <v>58</v>
      </c>
      <c r="K924" s="484" t="s">
        <v>2779</v>
      </c>
      <c r="L924" s="172" t="s">
        <v>2780</v>
      </c>
      <c r="M924" s="365"/>
      <c r="N924" s="365"/>
      <c r="O924" s="365"/>
      <c r="P924" s="365"/>
    </row>
    <row r="925" spans="1:16" s="103" customFormat="1" ht="31.5">
      <c r="A925" s="179"/>
      <c r="B925" s="447"/>
      <c r="C925" s="90">
        <v>11</v>
      </c>
      <c r="D925" s="46" t="s">
        <v>2781</v>
      </c>
      <c r="E925" s="90" t="s">
        <v>23</v>
      </c>
      <c r="F925" s="484" t="s">
        <v>2782</v>
      </c>
      <c r="G925" s="74">
        <v>2.9</v>
      </c>
      <c r="H925" s="90">
        <v>0.9</v>
      </c>
      <c r="I925" s="90">
        <v>0.9</v>
      </c>
      <c r="J925" s="90" t="s">
        <v>58</v>
      </c>
      <c r="K925" s="90" t="s">
        <v>2783</v>
      </c>
      <c r="L925" s="172" t="s">
        <v>2784</v>
      </c>
      <c r="M925" s="365"/>
      <c r="N925" s="365"/>
      <c r="O925" s="365"/>
      <c r="P925" s="365"/>
    </row>
    <row r="926" spans="1:16" s="103" customFormat="1" ht="31.5">
      <c r="A926" s="179"/>
      <c r="B926" s="447"/>
      <c r="C926" s="90">
        <v>12</v>
      </c>
      <c r="D926" s="46" t="s">
        <v>2785</v>
      </c>
      <c r="E926" s="90" t="s">
        <v>24</v>
      </c>
      <c r="F926" s="484" t="s">
        <v>2782</v>
      </c>
      <c r="G926" s="74">
        <v>0.66</v>
      </c>
      <c r="H926" s="90">
        <v>0.66</v>
      </c>
      <c r="I926" s="90">
        <v>0.66</v>
      </c>
      <c r="J926" s="90" t="s">
        <v>58</v>
      </c>
      <c r="K926" s="90" t="s">
        <v>2763</v>
      </c>
      <c r="L926" s="172" t="s">
        <v>2786</v>
      </c>
      <c r="M926" s="365"/>
      <c r="N926" s="365"/>
      <c r="O926" s="365"/>
      <c r="P926" s="365"/>
    </row>
    <row r="927" spans="1:16" s="103" customFormat="1" ht="78.75">
      <c r="A927" s="179"/>
      <c r="B927" s="447"/>
      <c r="C927" s="90">
        <v>13</v>
      </c>
      <c r="D927" s="46" t="s">
        <v>4153</v>
      </c>
      <c r="E927" s="90" t="s">
        <v>12</v>
      </c>
      <c r="F927" s="484" t="s">
        <v>2747</v>
      </c>
      <c r="G927" s="74">
        <v>22.04</v>
      </c>
      <c r="H927" s="90">
        <v>0.24</v>
      </c>
      <c r="I927" s="90">
        <v>0.24</v>
      </c>
      <c r="J927" s="90" t="s">
        <v>58</v>
      </c>
      <c r="K927" s="90" t="s">
        <v>3889</v>
      </c>
      <c r="L927" s="172" t="s">
        <v>3890</v>
      </c>
      <c r="M927" s="365"/>
      <c r="N927" s="365"/>
      <c r="O927" s="365"/>
      <c r="P927" s="365"/>
    </row>
    <row r="928" spans="1:16" s="103" customFormat="1" ht="94.5">
      <c r="A928" s="179"/>
      <c r="B928" s="447"/>
      <c r="C928" s="90">
        <v>14</v>
      </c>
      <c r="D928" s="46" t="s">
        <v>3891</v>
      </c>
      <c r="E928" s="90" t="s">
        <v>59</v>
      </c>
      <c r="F928" s="484" t="s">
        <v>2747</v>
      </c>
      <c r="G928" s="74">
        <v>4.3600000000000003</v>
      </c>
      <c r="H928" s="90">
        <v>4.32</v>
      </c>
      <c r="I928" s="90">
        <v>4.32</v>
      </c>
      <c r="J928" s="90" t="s">
        <v>58</v>
      </c>
      <c r="K928" s="90" t="s">
        <v>3892</v>
      </c>
      <c r="L928" s="172" t="s">
        <v>3893</v>
      </c>
      <c r="M928" s="365"/>
      <c r="N928" s="365"/>
      <c r="O928" s="365"/>
      <c r="P928" s="365"/>
    </row>
    <row r="929" spans="1:16" s="103" customFormat="1" ht="94.5">
      <c r="A929" s="179"/>
      <c r="B929" s="447"/>
      <c r="C929" s="90">
        <v>15</v>
      </c>
      <c r="D929" s="46" t="s">
        <v>3894</v>
      </c>
      <c r="E929" s="90" t="s">
        <v>3895</v>
      </c>
      <c r="F929" s="484" t="s">
        <v>3896</v>
      </c>
      <c r="G929" s="74">
        <v>7.0000000000000007E-2</v>
      </c>
      <c r="H929" s="90"/>
      <c r="I929" s="90">
        <v>7.0000000000000007E-2</v>
      </c>
      <c r="J929" s="90" t="s">
        <v>58</v>
      </c>
      <c r="K929" s="90" t="s">
        <v>3897</v>
      </c>
      <c r="L929" s="172" t="s">
        <v>3898</v>
      </c>
      <c r="M929" s="365"/>
      <c r="N929" s="365"/>
      <c r="O929" s="365"/>
      <c r="P929" s="365"/>
    </row>
    <row r="930" spans="1:16" s="103" customFormat="1" ht="78.75">
      <c r="A930" s="179"/>
      <c r="B930" s="447"/>
      <c r="C930" s="90">
        <v>16</v>
      </c>
      <c r="D930" s="46" t="s">
        <v>3899</v>
      </c>
      <c r="E930" s="90" t="s">
        <v>23</v>
      </c>
      <c r="F930" s="484" t="s">
        <v>2747</v>
      </c>
      <c r="G930" s="74">
        <v>1.25</v>
      </c>
      <c r="H930" s="90">
        <v>0.04</v>
      </c>
      <c r="I930" s="90">
        <v>0.04</v>
      </c>
      <c r="J930" s="90" t="s">
        <v>58</v>
      </c>
      <c r="K930" s="90" t="s">
        <v>3900</v>
      </c>
      <c r="L930" s="172" t="s">
        <v>3901</v>
      </c>
      <c r="M930" s="365"/>
      <c r="N930" s="365"/>
      <c r="O930" s="365"/>
      <c r="P930" s="365"/>
    </row>
    <row r="931" spans="1:16" s="103" customFormat="1" ht="78.75">
      <c r="A931" s="179"/>
      <c r="B931" s="447"/>
      <c r="C931" s="90">
        <v>17</v>
      </c>
      <c r="D931" s="46" t="s">
        <v>3902</v>
      </c>
      <c r="E931" s="90" t="s">
        <v>23</v>
      </c>
      <c r="F931" s="484" t="s">
        <v>2747</v>
      </c>
      <c r="G931" s="74">
        <v>2.89</v>
      </c>
      <c r="H931" s="90"/>
      <c r="I931" s="90">
        <v>0.84</v>
      </c>
      <c r="J931" s="90" t="s">
        <v>58</v>
      </c>
      <c r="K931" s="90" t="s">
        <v>3903</v>
      </c>
      <c r="L931" s="172" t="s">
        <v>3904</v>
      </c>
      <c r="M931" s="365"/>
      <c r="N931" s="365"/>
      <c r="O931" s="365"/>
      <c r="P931" s="365"/>
    </row>
    <row r="932" spans="1:16" s="103" customFormat="1" ht="47.25">
      <c r="A932" s="179"/>
      <c r="B932" s="447"/>
      <c r="C932" s="90">
        <v>18</v>
      </c>
      <c r="D932" s="46" t="s">
        <v>3905</v>
      </c>
      <c r="E932" s="90" t="s">
        <v>23</v>
      </c>
      <c r="F932" s="484" t="s">
        <v>2747</v>
      </c>
      <c r="G932" s="74">
        <v>0.93</v>
      </c>
      <c r="H932" s="90">
        <v>8.9999999999999969E-2</v>
      </c>
      <c r="I932" s="90">
        <v>0.09</v>
      </c>
      <c r="J932" s="90" t="s">
        <v>58</v>
      </c>
      <c r="K932" s="90" t="s">
        <v>3906</v>
      </c>
      <c r="L932" s="172" t="s">
        <v>3907</v>
      </c>
      <c r="M932" s="365"/>
      <c r="N932" s="365"/>
      <c r="O932" s="365"/>
      <c r="P932" s="365"/>
    </row>
    <row r="933" spans="1:16" s="103" customFormat="1" ht="63">
      <c r="A933" s="179"/>
      <c r="B933" s="447"/>
      <c r="C933" s="90">
        <v>19</v>
      </c>
      <c r="D933" s="46" t="s">
        <v>3908</v>
      </c>
      <c r="E933" s="90" t="s">
        <v>24</v>
      </c>
      <c r="F933" s="484" t="s">
        <v>2747</v>
      </c>
      <c r="G933" s="74">
        <v>1.62</v>
      </c>
      <c r="H933" s="90">
        <v>1.07</v>
      </c>
      <c r="I933" s="90">
        <v>1.07</v>
      </c>
      <c r="J933" s="90" t="s">
        <v>58</v>
      </c>
      <c r="K933" s="90" t="s">
        <v>2769</v>
      </c>
      <c r="L933" s="172" t="s">
        <v>3909</v>
      </c>
      <c r="M933" s="365"/>
      <c r="N933" s="365"/>
      <c r="O933" s="365"/>
      <c r="P933" s="365"/>
    </row>
    <row r="934" spans="1:16" s="103" customFormat="1" ht="110.25">
      <c r="A934" s="179"/>
      <c r="B934" s="447"/>
      <c r="C934" s="90">
        <v>20</v>
      </c>
      <c r="D934" s="46" t="s">
        <v>3910</v>
      </c>
      <c r="E934" s="90" t="s">
        <v>12</v>
      </c>
      <c r="F934" s="484" t="s">
        <v>3911</v>
      </c>
      <c r="G934" s="74">
        <v>8.82</v>
      </c>
      <c r="H934" s="90">
        <v>0.7</v>
      </c>
      <c r="I934" s="90">
        <v>8.7200000000000006</v>
      </c>
      <c r="J934" s="90" t="s">
        <v>58</v>
      </c>
      <c r="K934" s="90" t="s">
        <v>3912</v>
      </c>
      <c r="L934" s="172" t="s">
        <v>3913</v>
      </c>
      <c r="M934" s="365"/>
      <c r="N934" s="365"/>
      <c r="O934" s="365"/>
      <c r="P934" s="365"/>
    </row>
    <row r="935" spans="1:16" s="103" customFormat="1" ht="63">
      <c r="A935" s="179"/>
      <c r="B935" s="447"/>
      <c r="C935" s="90">
        <v>21</v>
      </c>
      <c r="D935" s="46" t="s">
        <v>3914</v>
      </c>
      <c r="E935" s="90" t="s">
        <v>62</v>
      </c>
      <c r="F935" s="484" t="s">
        <v>2747</v>
      </c>
      <c r="G935" s="74">
        <v>1.5</v>
      </c>
      <c r="H935" s="90">
        <v>1.5</v>
      </c>
      <c r="I935" s="90">
        <v>1.5</v>
      </c>
      <c r="J935" s="90" t="s">
        <v>58</v>
      </c>
      <c r="K935" s="90" t="s">
        <v>2766</v>
      </c>
      <c r="L935" s="172" t="s">
        <v>3915</v>
      </c>
      <c r="M935" s="365"/>
      <c r="N935" s="365"/>
      <c r="O935" s="365"/>
      <c r="P935" s="365"/>
    </row>
    <row r="936" spans="1:16" s="103" customFormat="1" ht="78.75">
      <c r="A936" s="179"/>
      <c r="B936" s="447"/>
      <c r="C936" s="90">
        <v>22</v>
      </c>
      <c r="D936" s="46" t="s">
        <v>3916</v>
      </c>
      <c r="E936" s="90" t="s">
        <v>23</v>
      </c>
      <c r="F936" s="484" t="s">
        <v>2747</v>
      </c>
      <c r="G936" s="74">
        <v>17</v>
      </c>
      <c r="H936" s="90">
        <v>1.44</v>
      </c>
      <c r="I936" s="90">
        <v>17</v>
      </c>
      <c r="J936" s="90" t="s">
        <v>58</v>
      </c>
      <c r="K936" s="90" t="s">
        <v>3917</v>
      </c>
      <c r="L936" s="172" t="s">
        <v>3918</v>
      </c>
      <c r="M936" s="365"/>
      <c r="N936" s="365"/>
      <c r="O936" s="365"/>
      <c r="P936" s="365"/>
    </row>
    <row r="937" spans="1:16" s="103" customFormat="1" ht="63">
      <c r="A937" s="179"/>
      <c r="B937" s="447"/>
      <c r="C937" s="90">
        <v>23</v>
      </c>
      <c r="D937" s="46" t="s">
        <v>3919</v>
      </c>
      <c r="E937" s="90" t="s">
        <v>24</v>
      </c>
      <c r="F937" s="484" t="s">
        <v>2747</v>
      </c>
      <c r="G937" s="74">
        <v>0.63</v>
      </c>
      <c r="H937" s="90">
        <v>0.57999999999999996</v>
      </c>
      <c r="I937" s="90">
        <v>0.63</v>
      </c>
      <c r="J937" s="90" t="s">
        <v>58</v>
      </c>
      <c r="K937" s="90" t="s">
        <v>2750</v>
      </c>
      <c r="L937" s="172" t="s">
        <v>3920</v>
      </c>
      <c r="M937" s="365"/>
      <c r="N937" s="365"/>
      <c r="O937" s="365"/>
      <c r="P937" s="365"/>
    </row>
    <row r="938" spans="1:16" s="288" customFormat="1" ht="15.75">
      <c r="A938" s="179"/>
      <c r="B938" s="447"/>
      <c r="C938" s="544" t="s">
        <v>431</v>
      </c>
      <c r="D938" s="1433" t="s">
        <v>743</v>
      </c>
      <c r="E938" s="1434"/>
      <c r="F938" s="1435"/>
      <c r="G938" s="450"/>
      <c r="H938" s="544"/>
      <c r="I938" s="544"/>
      <c r="J938" s="179"/>
      <c r="K938" s="179"/>
      <c r="L938" s="280"/>
    </row>
    <row r="939" spans="1:16" s="103" customFormat="1" ht="110.25">
      <c r="A939" s="179"/>
      <c r="B939" s="447"/>
      <c r="C939" s="90">
        <v>24</v>
      </c>
      <c r="D939" s="46" t="s">
        <v>3921</v>
      </c>
      <c r="E939" s="90" t="s">
        <v>23</v>
      </c>
      <c r="F939" s="484" t="s">
        <v>3922</v>
      </c>
      <c r="G939" s="74">
        <v>1.3</v>
      </c>
      <c r="H939" s="90">
        <v>0.94</v>
      </c>
      <c r="I939" s="90">
        <v>1.3</v>
      </c>
      <c r="J939" s="90" t="s">
        <v>58</v>
      </c>
      <c r="K939" s="90" t="s">
        <v>2772</v>
      </c>
      <c r="L939" s="172" t="s">
        <v>3923</v>
      </c>
      <c r="M939" s="365"/>
      <c r="N939" s="365"/>
      <c r="O939" s="365"/>
      <c r="P939" s="365"/>
    </row>
    <row r="940" spans="1:16" s="103" customFormat="1" ht="63">
      <c r="A940" s="179"/>
      <c r="B940" s="447"/>
      <c r="C940" s="90">
        <v>25</v>
      </c>
      <c r="D940" s="46" t="s">
        <v>3924</v>
      </c>
      <c r="E940" s="90" t="s">
        <v>22</v>
      </c>
      <c r="F940" s="484" t="s">
        <v>3925</v>
      </c>
      <c r="G940" s="74">
        <v>1.6</v>
      </c>
      <c r="H940" s="90">
        <v>1.6</v>
      </c>
      <c r="I940" s="90">
        <v>1.6</v>
      </c>
      <c r="J940" s="90" t="s">
        <v>58</v>
      </c>
      <c r="K940" s="90" t="s">
        <v>2779</v>
      </c>
      <c r="L940" s="172" t="s">
        <v>3926</v>
      </c>
      <c r="M940" s="365"/>
      <c r="N940" s="365"/>
      <c r="O940" s="365"/>
      <c r="P940" s="365"/>
    </row>
    <row r="941" spans="1:16" s="103" customFormat="1" ht="94.5">
      <c r="A941" s="179"/>
      <c r="B941" s="447"/>
      <c r="C941" s="90">
        <v>26</v>
      </c>
      <c r="D941" s="46" t="s">
        <v>3927</v>
      </c>
      <c r="E941" s="90" t="s">
        <v>59</v>
      </c>
      <c r="F941" s="484" t="s">
        <v>46</v>
      </c>
      <c r="G941" s="74">
        <v>0.5</v>
      </c>
      <c r="H941" s="90">
        <v>0.5</v>
      </c>
      <c r="I941" s="90">
        <v>0.5</v>
      </c>
      <c r="J941" s="90" t="s">
        <v>58</v>
      </c>
      <c r="K941" s="90" t="s">
        <v>3928</v>
      </c>
      <c r="L941" s="172" t="s">
        <v>3929</v>
      </c>
      <c r="M941" s="365"/>
      <c r="N941" s="365"/>
      <c r="O941" s="365"/>
      <c r="P941" s="365"/>
    </row>
    <row r="942" spans="1:16" s="226" customFormat="1" ht="15.75">
      <c r="A942" s="179"/>
      <c r="B942" s="447"/>
      <c r="C942" s="448" t="s">
        <v>432</v>
      </c>
      <c r="D942" s="1433" t="s">
        <v>750</v>
      </c>
      <c r="E942" s="1434"/>
      <c r="F942" s="1435"/>
      <c r="G942" s="450"/>
      <c r="H942" s="448"/>
      <c r="I942" s="448"/>
      <c r="J942" s="448"/>
      <c r="K942" s="448"/>
      <c r="L942" s="1082"/>
      <c r="M942" s="314"/>
      <c r="N942" s="314"/>
      <c r="O942" s="314"/>
      <c r="P942" s="314"/>
    </row>
    <row r="943" spans="1:16" s="103" customFormat="1" ht="78.75">
      <c r="A943" s="484"/>
      <c r="B943" s="525"/>
      <c r="C943" s="90">
        <v>27</v>
      </c>
      <c r="D943" s="756" t="s">
        <v>2803</v>
      </c>
      <c r="E943" s="90" t="s">
        <v>31</v>
      </c>
      <c r="F943" s="90" t="s">
        <v>2804</v>
      </c>
      <c r="G943" s="1081">
        <v>0.1</v>
      </c>
      <c r="H943" s="74"/>
      <c r="I943" s="74">
        <v>0.1</v>
      </c>
      <c r="J943" s="74" t="s">
        <v>58</v>
      </c>
      <c r="K943" s="90" t="s">
        <v>2805</v>
      </c>
      <c r="L943" s="46" t="s">
        <v>2806</v>
      </c>
      <c r="M943" s="365"/>
      <c r="N943" s="365"/>
      <c r="O943" s="365"/>
      <c r="P943" s="365"/>
    </row>
    <row r="944" spans="1:16" s="103" customFormat="1" ht="63">
      <c r="A944" s="179"/>
      <c r="B944" s="447"/>
      <c r="C944" s="90">
        <v>28</v>
      </c>
      <c r="D944" s="46" t="s">
        <v>2807</v>
      </c>
      <c r="E944" s="90" t="s">
        <v>23</v>
      </c>
      <c r="F944" s="90" t="s">
        <v>2804</v>
      </c>
      <c r="G944" s="1081">
        <v>5.5</v>
      </c>
      <c r="H944" s="74">
        <v>4.7</v>
      </c>
      <c r="I944" s="74">
        <v>5.5</v>
      </c>
      <c r="J944" s="74" t="s">
        <v>58</v>
      </c>
      <c r="K944" s="90" t="s">
        <v>2808</v>
      </c>
      <c r="L944" s="46" t="s">
        <v>2809</v>
      </c>
      <c r="M944" s="365"/>
      <c r="N944" s="365"/>
      <c r="O944" s="365"/>
      <c r="P944" s="365"/>
    </row>
    <row r="945" spans="1:16" s="226" customFormat="1" ht="15.75" hidden="1">
      <c r="A945" s="179"/>
      <c r="B945" s="447"/>
      <c r="C945" s="448" t="s">
        <v>234</v>
      </c>
      <c r="D945" s="1444" t="s">
        <v>1048</v>
      </c>
      <c r="E945" s="1447"/>
      <c r="F945" s="1448"/>
      <c r="G945" s="450"/>
      <c r="H945" s="179"/>
      <c r="I945" s="547"/>
      <c r="J945" s="179"/>
      <c r="K945" s="179"/>
      <c r="L945" s="280"/>
      <c r="M945" s="314"/>
      <c r="N945" s="314"/>
      <c r="O945" s="314"/>
      <c r="P945" s="314"/>
    </row>
    <row r="946" spans="1:16" s="103" customFormat="1" ht="15.75" hidden="1">
      <c r="A946" s="179"/>
      <c r="B946" s="447"/>
      <c r="C946" s="27"/>
      <c r="D946" s="107"/>
      <c r="E946" s="27"/>
      <c r="F946" s="27"/>
      <c r="G946" s="444"/>
      <c r="H946" s="27"/>
      <c r="I946" s="27"/>
      <c r="J946" s="27"/>
      <c r="K946" s="27"/>
      <c r="L946" s="107"/>
      <c r="M946" s="365"/>
      <c r="N946" s="365"/>
      <c r="O946" s="365"/>
      <c r="P946" s="365"/>
    </row>
    <row r="947" spans="1:16" s="103" customFormat="1" ht="15.75" hidden="1">
      <c r="A947" s="179"/>
      <c r="B947" s="447"/>
      <c r="C947" s="27"/>
      <c r="D947" s="107"/>
      <c r="E947" s="27"/>
      <c r="F947" s="27"/>
      <c r="G947" s="444"/>
      <c r="H947" s="27"/>
      <c r="I947" s="27"/>
      <c r="J947" s="27"/>
      <c r="K947" s="27"/>
      <c r="L947" s="107"/>
      <c r="M947" s="365"/>
      <c r="N947" s="365"/>
      <c r="O947" s="365"/>
      <c r="P947" s="365"/>
    </row>
    <row r="948" spans="1:16" s="288" customFormat="1" ht="15.75">
      <c r="A948" s="179"/>
      <c r="B948" s="447"/>
      <c r="C948" s="1444" t="s">
        <v>195</v>
      </c>
      <c r="D948" s="1448"/>
      <c r="E948" s="280"/>
      <c r="F948" s="280"/>
      <c r="G948" s="450"/>
      <c r="H948" s="179"/>
      <c r="I948" s="179"/>
      <c r="J948" s="179"/>
      <c r="K948" s="179"/>
      <c r="L948" s="280"/>
    </row>
    <row r="949" spans="1:16" s="288" customFormat="1" ht="15.75">
      <c r="A949" s="179"/>
      <c r="B949" s="447"/>
      <c r="C949" s="448" t="s">
        <v>233</v>
      </c>
      <c r="D949" s="1444" t="s">
        <v>749</v>
      </c>
      <c r="E949" s="1445"/>
      <c r="F949" s="1446"/>
      <c r="G949" s="450"/>
      <c r="H949" s="179"/>
      <c r="I949" s="179"/>
      <c r="J949" s="179"/>
      <c r="K949" s="179"/>
      <c r="L949" s="280"/>
    </row>
    <row r="950" spans="1:16" s="336" customFormat="1" ht="15.75">
      <c r="A950" s="179"/>
      <c r="B950" s="447"/>
      <c r="C950" s="448" t="s">
        <v>450</v>
      </c>
      <c r="D950" s="1433" t="s">
        <v>747</v>
      </c>
      <c r="E950" s="1434"/>
      <c r="F950" s="1435"/>
      <c r="G950" s="450"/>
      <c r="H950" s="448"/>
      <c r="I950" s="448"/>
      <c r="J950" s="448"/>
      <c r="K950" s="448"/>
      <c r="L950" s="1082"/>
    </row>
    <row r="951" spans="1:16" s="418" customFormat="1" ht="63">
      <c r="A951" s="179"/>
      <c r="B951" s="447"/>
      <c r="C951" s="123">
        <v>1</v>
      </c>
      <c r="D951" s="122" t="s">
        <v>2881</v>
      </c>
      <c r="E951" s="123" t="s">
        <v>22</v>
      </c>
      <c r="F951" s="123" t="s">
        <v>651</v>
      </c>
      <c r="G951" s="1061">
        <v>0.5</v>
      </c>
      <c r="H951" s="3">
        <v>0.5</v>
      </c>
      <c r="I951" s="3"/>
      <c r="J951" s="123" t="s">
        <v>60</v>
      </c>
      <c r="K951" s="123" t="s">
        <v>360</v>
      </c>
      <c r="L951" s="123" t="s">
        <v>2882</v>
      </c>
    </row>
    <row r="952" spans="1:16" s="293" customFormat="1" ht="63">
      <c r="A952" s="179"/>
      <c r="B952" s="447"/>
      <c r="C952" s="123">
        <v>2</v>
      </c>
      <c r="D952" s="122" t="s">
        <v>2883</v>
      </c>
      <c r="E952" s="123" t="s">
        <v>22</v>
      </c>
      <c r="F952" s="123" t="s">
        <v>651</v>
      </c>
      <c r="G952" s="1061">
        <v>0.5</v>
      </c>
      <c r="H952" s="3">
        <v>0.5</v>
      </c>
      <c r="I952" s="3"/>
      <c r="J952" s="123" t="s">
        <v>60</v>
      </c>
      <c r="K952" s="123" t="s">
        <v>360</v>
      </c>
      <c r="L952" s="123" t="s">
        <v>2884</v>
      </c>
    </row>
    <row r="953" spans="1:16" s="293" customFormat="1" ht="63">
      <c r="A953" s="179"/>
      <c r="B953" s="447"/>
      <c r="C953" s="123">
        <v>3</v>
      </c>
      <c r="D953" s="122" t="s">
        <v>2885</v>
      </c>
      <c r="E953" s="123" t="s">
        <v>23</v>
      </c>
      <c r="F953" s="123" t="s">
        <v>675</v>
      </c>
      <c r="G953" s="1061">
        <v>1.43</v>
      </c>
      <c r="H953" s="3"/>
      <c r="I953" s="3">
        <v>1.43</v>
      </c>
      <c r="J953" s="123" t="s">
        <v>60</v>
      </c>
      <c r="K953" s="123" t="s">
        <v>2886</v>
      </c>
      <c r="L953" s="123" t="s">
        <v>2887</v>
      </c>
    </row>
    <row r="954" spans="1:16" s="293" customFormat="1" ht="78.75">
      <c r="A954" s="179"/>
      <c r="B954" s="447"/>
      <c r="C954" s="123">
        <v>4</v>
      </c>
      <c r="D954" s="122" t="s">
        <v>374</v>
      </c>
      <c r="E954" s="123" t="s">
        <v>23</v>
      </c>
      <c r="F954" s="123" t="s">
        <v>675</v>
      </c>
      <c r="G954" s="1061">
        <v>7.8</v>
      </c>
      <c r="H954" s="3"/>
      <c r="I954" s="3">
        <v>7.8</v>
      </c>
      <c r="J954" s="123" t="s">
        <v>60</v>
      </c>
      <c r="K954" s="123" t="s">
        <v>366</v>
      </c>
      <c r="L954" s="123" t="s">
        <v>487</v>
      </c>
    </row>
    <row r="955" spans="1:16" s="293" customFormat="1" ht="110.25">
      <c r="A955" s="179"/>
      <c r="B955" s="447"/>
      <c r="C955" s="123">
        <v>5</v>
      </c>
      <c r="D955" s="122" t="s">
        <v>490</v>
      </c>
      <c r="E955" s="123" t="s">
        <v>23</v>
      </c>
      <c r="F955" s="123" t="s">
        <v>675</v>
      </c>
      <c r="G955" s="1061">
        <v>3.06</v>
      </c>
      <c r="H955" s="3"/>
      <c r="I955" s="3">
        <v>3.06</v>
      </c>
      <c r="J955" s="123" t="s">
        <v>60</v>
      </c>
      <c r="K955" s="123" t="s">
        <v>491</v>
      </c>
      <c r="L955" s="123" t="s">
        <v>697</v>
      </c>
    </row>
    <row r="956" spans="1:16" s="293" customFormat="1" ht="94.5">
      <c r="A956" s="179"/>
      <c r="B956" s="447"/>
      <c r="C956" s="123">
        <v>6</v>
      </c>
      <c r="D956" s="122" t="s">
        <v>493</v>
      </c>
      <c r="E956" s="123" t="s">
        <v>24</v>
      </c>
      <c r="F956" s="123" t="s">
        <v>675</v>
      </c>
      <c r="G956" s="1061">
        <v>0.5</v>
      </c>
      <c r="H956" s="3">
        <v>0.5</v>
      </c>
      <c r="I956" s="3">
        <v>0.5</v>
      </c>
      <c r="J956" s="123" t="s">
        <v>60</v>
      </c>
      <c r="K956" s="123" t="s">
        <v>361</v>
      </c>
      <c r="L956" s="123" t="s">
        <v>729</v>
      </c>
    </row>
    <row r="957" spans="1:16" s="293" customFormat="1" ht="47.25">
      <c r="A957" s="179"/>
      <c r="B957" s="447"/>
      <c r="C957" s="123">
        <v>7</v>
      </c>
      <c r="D957" s="122" t="s">
        <v>405</v>
      </c>
      <c r="E957" s="123" t="s">
        <v>23</v>
      </c>
      <c r="F957" s="123" t="s">
        <v>404</v>
      </c>
      <c r="G957" s="1061">
        <v>5.4999999999999997E-3</v>
      </c>
      <c r="H957" s="3"/>
      <c r="I957" s="3">
        <v>5.4999999999999997E-3</v>
      </c>
      <c r="J957" s="123" t="s">
        <v>60</v>
      </c>
      <c r="K957" s="123" t="s">
        <v>367</v>
      </c>
      <c r="L957" s="123" t="s">
        <v>406</v>
      </c>
    </row>
    <row r="958" spans="1:16" s="293" customFormat="1" ht="47.25">
      <c r="A958" s="179"/>
      <c r="B958" s="447"/>
      <c r="C958" s="123">
        <v>8</v>
      </c>
      <c r="D958" s="122" t="s">
        <v>494</v>
      </c>
      <c r="E958" s="123" t="s">
        <v>23</v>
      </c>
      <c r="F958" s="123" t="s">
        <v>404</v>
      </c>
      <c r="G958" s="1061">
        <v>0.01</v>
      </c>
      <c r="H958" s="3"/>
      <c r="I958" s="3">
        <v>0.01</v>
      </c>
      <c r="J958" s="123" t="s">
        <v>60</v>
      </c>
      <c r="K958" s="123" t="s">
        <v>357</v>
      </c>
      <c r="L958" s="443" t="s">
        <v>710</v>
      </c>
    </row>
    <row r="959" spans="1:16" s="330" customFormat="1" ht="78.75">
      <c r="A959" s="179"/>
      <c r="B959" s="447"/>
      <c r="C959" s="123">
        <v>9</v>
      </c>
      <c r="D959" s="1200" t="s">
        <v>488</v>
      </c>
      <c r="E959" s="529" t="s">
        <v>23</v>
      </c>
      <c r="F959" s="529" t="s">
        <v>675</v>
      </c>
      <c r="G959" s="1292">
        <v>1.6</v>
      </c>
      <c r="H959" s="875"/>
      <c r="I959" s="875">
        <v>1.6</v>
      </c>
      <c r="J959" s="529" t="s">
        <v>60</v>
      </c>
      <c r="K959" s="529" t="s">
        <v>370</v>
      </c>
      <c r="L959" s="529" t="s">
        <v>489</v>
      </c>
    </row>
    <row r="960" spans="1:16" s="330" customFormat="1" ht="126">
      <c r="A960" s="179"/>
      <c r="B960" s="447"/>
      <c r="C960" s="123">
        <v>10</v>
      </c>
      <c r="D960" s="122" t="s">
        <v>365</v>
      </c>
      <c r="E960" s="123" t="s">
        <v>12</v>
      </c>
      <c r="F960" s="123" t="s">
        <v>364</v>
      </c>
      <c r="G960" s="1061">
        <v>19.52</v>
      </c>
      <c r="H960" s="3"/>
      <c r="I960" s="3">
        <v>1.6</v>
      </c>
      <c r="J960" s="123" t="s">
        <v>60</v>
      </c>
      <c r="K960" s="123" t="s">
        <v>425</v>
      </c>
      <c r="L960" s="123" t="s">
        <v>486</v>
      </c>
    </row>
    <row r="961" spans="1:12" s="330" customFormat="1" ht="94.5">
      <c r="A961" s="179"/>
      <c r="B961" s="447"/>
      <c r="C961" s="123">
        <v>11</v>
      </c>
      <c r="D961" s="122" t="s">
        <v>492</v>
      </c>
      <c r="E961" s="123" t="s">
        <v>75</v>
      </c>
      <c r="F961" s="123" t="s">
        <v>355</v>
      </c>
      <c r="G961" s="1061">
        <v>6.5</v>
      </c>
      <c r="H961" s="3">
        <v>6.5</v>
      </c>
      <c r="I961" s="3">
        <v>6.5</v>
      </c>
      <c r="J961" s="123" t="s">
        <v>60</v>
      </c>
      <c r="K961" s="123" t="s">
        <v>366</v>
      </c>
      <c r="L961" s="123" t="s">
        <v>698</v>
      </c>
    </row>
    <row r="962" spans="1:12" s="330" customFormat="1" ht="126">
      <c r="A962" s="27"/>
      <c r="B962" s="392"/>
      <c r="C962" s="123">
        <v>12</v>
      </c>
      <c r="D962" s="122" t="s">
        <v>3593</v>
      </c>
      <c r="E962" s="123" t="s">
        <v>23</v>
      </c>
      <c r="F962" s="123" t="s">
        <v>675</v>
      </c>
      <c r="G962" s="1061">
        <v>3.33</v>
      </c>
      <c r="H962" s="3">
        <v>0.2</v>
      </c>
      <c r="I962" s="3">
        <v>1.08</v>
      </c>
      <c r="J962" s="123" t="s">
        <v>60</v>
      </c>
      <c r="K962" s="123" t="s">
        <v>3594</v>
      </c>
      <c r="L962" s="123" t="s">
        <v>4110</v>
      </c>
    </row>
    <row r="963" spans="1:12" s="330" customFormat="1" ht="47.25">
      <c r="A963" s="27"/>
      <c r="B963" s="392"/>
      <c r="C963" s="123">
        <v>13</v>
      </c>
      <c r="D963" s="122" t="s">
        <v>3595</v>
      </c>
      <c r="E963" s="123" t="s">
        <v>22</v>
      </c>
      <c r="F963" s="123" t="s">
        <v>651</v>
      </c>
      <c r="G963" s="1061">
        <v>0.7</v>
      </c>
      <c r="H963" s="3">
        <v>0.7</v>
      </c>
      <c r="I963" s="3">
        <v>0.7</v>
      </c>
      <c r="J963" s="123" t="s">
        <v>60</v>
      </c>
      <c r="K963" s="123" t="s">
        <v>362</v>
      </c>
      <c r="L963" s="123" t="s">
        <v>4111</v>
      </c>
    </row>
    <row r="964" spans="1:12" s="330" customFormat="1" ht="110.25">
      <c r="A964" s="27"/>
      <c r="B964" s="392"/>
      <c r="C964" s="123">
        <v>14</v>
      </c>
      <c r="D964" s="122" t="s">
        <v>3596</v>
      </c>
      <c r="E964" s="123" t="s">
        <v>24</v>
      </c>
      <c r="F964" s="123" t="s">
        <v>675</v>
      </c>
      <c r="G964" s="1061">
        <v>1.5</v>
      </c>
      <c r="H964" s="3">
        <v>1.5</v>
      </c>
      <c r="I964" s="3">
        <v>1.5</v>
      </c>
      <c r="J964" s="123" t="s">
        <v>60</v>
      </c>
      <c r="K964" s="123" t="s">
        <v>3597</v>
      </c>
      <c r="L964" s="123" t="s">
        <v>4112</v>
      </c>
    </row>
    <row r="965" spans="1:12" s="332" customFormat="1" ht="15.75">
      <c r="A965" s="179"/>
      <c r="B965" s="447"/>
      <c r="C965" s="448" t="s">
        <v>431</v>
      </c>
      <c r="D965" s="1433" t="s">
        <v>743</v>
      </c>
      <c r="E965" s="1434"/>
      <c r="F965" s="1435"/>
      <c r="G965" s="450"/>
      <c r="H965" s="448"/>
      <c r="I965" s="448"/>
      <c r="J965" s="448"/>
      <c r="K965" s="448"/>
      <c r="L965" s="1082"/>
    </row>
    <row r="966" spans="1:12" s="330" customFormat="1" ht="63">
      <c r="A966" s="179"/>
      <c r="B966" s="447"/>
      <c r="C966" s="529">
        <v>15</v>
      </c>
      <c r="D966" s="874" t="s">
        <v>498</v>
      </c>
      <c r="E966" s="529" t="s">
        <v>23</v>
      </c>
      <c r="F966" s="529" t="s">
        <v>675</v>
      </c>
      <c r="G966" s="875">
        <v>2.5</v>
      </c>
      <c r="H966" s="875"/>
      <c r="I966" s="875">
        <v>0.7</v>
      </c>
      <c r="J966" s="529" t="s">
        <v>60</v>
      </c>
      <c r="K966" s="529" t="s">
        <v>499</v>
      </c>
      <c r="L966" s="529" t="s">
        <v>500</v>
      </c>
    </row>
    <row r="967" spans="1:12" s="330" customFormat="1" ht="63">
      <c r="A967" s="179"/>
      <c r="B967" s="447"/>
      <c r="C967" s="123">
        <v>16</v>
      </c>
      <c r="D967" s="874" t="s">
        <v>495</v>
      </c>
      <c r="E967" s="529" t="s">
        <v>23</v>
      </c>
      <c r="F967" s="529" t="s">
        <v>675</v>
      </c>
      <c r="G967" s="875">
        <v>1.98</v>
      </c>
      <c r="H967" s="875">
        <v>0.2</v>
      </c>
      <c r="I967" s="875">
        <v>1.08</v>
      </c>
      <c r="J967" s="529" t="s">
        <v>60</v>
      </c>
      <c r="K967" s="529" t="s">
        <v>496</v>
      </c>
      <c r="L967" s="529" t="s">
        <v>497</v>
      </c>
    </row>
    <row r="968" spans="1:12" s="330" customFormat="1" ht="110.25">
      <c r="A968" s="179"/>
      <c r="B968" s="447"/>
      <c r="C968" s="529">
        <v>17</v>
      </c>
      <c r="D968" s="12" t="s">
        <v>3598</v>
      </c>
      <c r="E968" s="123" t="s">
        <v>24</v>
      </c>
      <c r="F968" s="123" t="s">
        <v>675</v>
      </c>
      <c r="G968" s="3">
        <v>1.9</v>
      </c>
      <c r="H968" s="3">
        <v>1.9</v>
      </c>
      <c r="I968" s="3">
        <v>1.9</v>
      </c>
      <c r="J968" s="123" t="s">
        <v>60</v>
      </c>
      <c r="K968" s="123" t="s">
        <v>363</v>
      </c>
      <c r="L968" s="123" t="s">
        <v>4113</v>
      </c>
    </row>
    <row r="969" spans="1:12" s="330" customFormat="1" ht="110.25">
      <c r="A969" s="27"/>
      <c r="B969" s="392"/>
      <c r="C969" s="123">
        <v>18</v>
      </c>
      <c r="D969" s="12" t="s">
        <v>3599</v>
      </c>
      <c r="E969" s="123" t="s">
        <v>24</v>
      </c>
      <c r="F969" s="123" t="s">
        <v>675</v>
      </c>
      <c r="G969" s="3">
        <v>0.3</v>
      </c>
      <c r="H969" s="3">
        <v>0.3</v>
      </c>
      <c r="I969" s="3">
        <v>0.3</v>
      </c>
      <c r="J969" s="123" t="s">
        <v>60</v>
      </c>
      <c r="K969" s="123" t="s">
        <v>357</v>
      </c>
      <c r="L969" s="123" t="s">
        <v>4114</v>
      </c>
    </row>
    <row r="970" spans="1:12" s="330" customFormat="1" ht="47.25">
      <c r="A970" s="27"/>
      <c r="B970" s="392"/>
      <c r="C970" s="529">
        <v>19</v>
      </c>
      <c r="D970" s="12" t="s">
        <v>3600</v>
      </c>
      <c r="E970" s="123" t="s">
        <v>22</v>
      </c>
      <c r="F970" s="123" t="s">
        <v>651</v>
      </c>
      <c r="G970" s="1061">
        <v>0.7</v>
      </c>
      <c r="H970" s="3">
        <v>0.7</v>
      </c>
      <c r="I970" s="3">
        <v>0.7</v>
      </c>
      <c r="J970" s="123" t="s">
        <v>60</v>
      </c>
      <c r="K970" s="123" t="s">
        <v>362</v>
      </c>
      <c r="L970" s="123" t="s">
        <v>4115</v>
      </c>
    </row>
    <row r="971" spans="1:12" s="330" customFormat="1" ht="47.25">
      <c r="A971" s="27"/>
      <c r="B971" s="392"/>
      <c r="C971" s="123">
        <v>20</v>
      </c>
      <c r="D971" s="12" t="s">
        <v>3601</v>
      </c>
      <c r="E971" s="123" t="s">
        <v>22</v>
      </c>
      <c r="F971" s="123" t="s">
        <v>651</v>
      </c>
      <c r="G971" s="1061">
        <v>0.7</v>
      </c>
      <c r="H971" s="3">
        <v>0.7</v>
      </c>
      <c r="I971" s="3">
        <v>0.7</v>
      </c>
      <c r="J971" s="123" t="s">
        <v>60</v>
      </c>
      <c r="K971" s="123" t="s">
        <v>362</v>
      </c>
      <c r="L971" s="123" t="s">
        <v>4116</v>
      </c>
    </row>
    <row r="972" spans="1:12" s="330" customFormat="1" ht="78.75">
      <c r="A972" s="27"/>
      <c r="B972" s="392"/>
      <c r="C972" s="529">
        <v>21</v>
      </c>
      <c r="D972" s="879" t="s">
        <v>3602</v>
      </c>
      <c r="E972" s="5" t="s">
        <v>22</v>
      </c>
      <c r="F972" s="123" t="s">
        <v>651</v>
      </c>
      <c r="G972" s="3">
        <v>1.5</v>
      </c>
      <c r="H972" s="3">
        <v>1.5</v>
      </c>
      <c r="I972" s="3">
        <v>1.5</v>
      </c>
      <c r="J972" s="123" t="s">
        <v>60</v>
      </c>
      <c r="K972" s="5" t="s">
        <v>3603</v>
      </c>
      <c r="L972" s="123" t="s">
        <v>4117</v>
      </c>
    </row>
    <row r="973" spans="1:12" s="330" customFormat="1" ht="94.5">
      <c r="A973" s="27"/>
      <c r="B973" s="392"/>
      <c r="C973" s="123">
        <v>22</v>
      </c>
      <c r="D973" s="12" t="s">
        <v>3604</v>
      </c>
      <c r="E973" s="123" t="s">
        <v>14</v>
      </c>
      <c r="F973" s="123" t="s">
        <v>675</v>
      </c>
      <c r="G973" s="3">
        <v>0.7</v>
      </c>
      <c r="H973" s="3">
        <v>0.7</v>
      </c>
      <c r="I973" s="3">
        <v>0.7</v>
      </c>
      <c r="J973" s="123" t="s">
        <v>60</v>
      </c>
      <c r="K973" s="123" t="s">
        <v>3597</v>
      </c>
      <c r="L973" s="123" t="s">
        <v>4118</v>
      </c>
    </row>
    <row r="974" spans="1:12" s="330" customFormat="1" ht="94.5">
      <c r="A974" s="27"/>
      <c r="B974" s="392"/>
      <c r="C974" s="529">
        <v>23</v>
      </c>
      <c r="D974" s="12" t="s">
        <v>3605</v>
      </c>
      <c r="E974" s="123" t="s">
        <v>23</v>
      </c>
      <c r="F974" s="123" t="s">
        <v>675</v>
      </c>
      <c r="G974" s="1061">
        <v>2.21</v>
      </c>
      <c r="H974" s="3"/>
      <c r="I974" s="3">
        <v>2.21</v>
      </c>
      <c r="J974" s="123" t="s">
        <v>60</v>
      </c>
      <c r="K974" s="123" t="s">
        <v>3597</v>
      </c>
      <c r="L974" s="123" t="s">
        <v>4119</v>
      </c>
    </row>
    <row r="975" spans="1:12" s="332" customFormat="1" ht="15.75">
      <c r="A975" s="179"/>
      <c r="B975" s="447"/>
      <c r="C975" s="448" t="s">
        <v>432</v>
      </c>
      <c r="D975" s="1433" t="s">
        <v>750</v>
      </c>
      <c r="E975" s="1434"/>
      <c r="F975" s="1435"/>
      <c r="G975" s="450"/>
      <c r="H975" s="448"/>
      <c r="I975" s="448"/>
      <c r="J975" s="448"/>
      <c r="K975" s="448"/>
      <c r="L975" s="1082"/>
    </row>
    <row r="976" spans="1:12" s="330" customFormat="1" ht="110.25">
      <c r="A976" s="452"/>
      <c r="B976" s="453"/>
      <c r="C976" s="460">
        <v>24</v>
      </c>
      <c r="D976" s="874" t="s">
        <v>1059</v>
      </c>
      <c r="E976" s="529" t="s">
        <v>24</v>
      </c>
      <c r="F976" s="529" t="s">
        <v>675</v>
      </c>
      <c r="G976" s="875">
        <v>0.7</v>
      </c>
      <c r="H976" s="875">
        <v>0.2</v>
      </c>
      <c r="I976" s="875">
        <v>0.7</v>
      </c>
      <c r="J976" s="529" t="s">
        <v>60</v>
      </c>
      <c r="K976" s="529" t="s">
        <v>363</v>
      </c>
      <c r="L976" s="876" t="s">
        <v>1060</v>
      </c>
    </row>
    <row r="977" spans="1:13" s="330" customFormat="1" ht="94.5">
      <c r="A977" s="452"/>
      <c r="B977" s="453"/>
      <c r="C977" s="27">
        <v>25</v>
      </c>
      <c r="D977" s="12" t="s">
        <v>1061</v>
      </c>
      <c r="E977" s="123" t="s">
        <v>24</v>
      </c>
      <c r="F977" s="123" t="s">
        <v>675</v>
      </c>
      <c r="G977" s="3">
        <v>0.3</v>
      </c>
      <c r="H977" s="3">
        <v>0.3</v>
      </c>
      <c r="I977" s="3">
        <v>0.3</v>
      </c>
      <c r="J977" s="123" t="s">
        <v>60</v>
      </c>
      <c r="K977" s="123" t="s">
        <v>362</v>
      </c>
      <c r="L977" s="5" t="s">
        <v>1062</v>
      </c>
    </row>
    <row r="978" spans="1:13" s="332" customFormat="1" ht="15.75">
      <c r="A978" s="179"/>
      <c r="B978" s="447"/>
      <c r="C978" s="448" t="s">
        <v>657</v>
      </c>
      <c r="D978" s="1433" t="s">
        <v>745</v>
      </c>
      <c r="E978" s="1434"/>
      <c r="F978" s="1435"/>
      <c r="G978" s="450"/>
      <c r="H978" s="448"/>
      <c r="I978" s="448"/>
      <c r="J978" s="448"/>
      <c r="K978" s="448"/>
      <c r="L978" s="1082"/>
    </row>
    <row r="979" spans="1:13" s="330" customFormat="1" ht="78.75">
      <c r="A979" s="452"/>
      <c r="B979" s="453"/>
      <c r="C979" s="123">
        <v>26</v>
      </c>
      <c r="D979" s="122" t="s">
        <v>3606</v>
      </c>
      <c r="E979" s="5" t="s">
        <v>22</v>
      </c>
      <c r="F979" s="5" t="s">
        <v>651</v>
      </c>
      <c r="G979" s="3">
        <v>6.3</v>
      </c>
      <c r="H979" s="3">
        <v>6.3</v>
      </c>
      <c r="I979" s="3">
        <v>6.3</v>
      </c>
      <c r="J979" s="5" t="s">
        <v>60</v>
      </c>
      <c r="K979" s="3" t="s">
        <v>359</v>
      </c>
      <c r="L979" s="5" t="s">
        <v>4154</v>
      </c>
    </row>
    <row r="980" spans="1:13" s="330" customFormat="1" ht="63">
      <c r="A980" s="452"/>
      <c r="B980" s="453"/>
      <c r="C980" s="123">
        <v>27</v>
      </c>
      <c r="D980" s="122" t="s">
        <v>3610</v>
      </c>
      <c r="E980" s="5" t="s">
        <v>23</v>
      </c>
      <c r="F980" s="5" t="s">
        <v>675</v>
      </c>
      <c r="G980" s="3">
        <v>11.8</v>
      </c>
      <c r="H980" s="3">
        <v>5.7</v>
      </c>
      <c r="I980" s="3">
        <v>11.8</v>
      </c>
      <c r="J980" s="5" t="s">
        <v>60</v>
      </c>
      <c r="K980" s="3" t="s">
        <v>3611</v>
      </c>
      <c r="L980" s="5" t="s">
        <v>4155</v>
      </c>
    </row>
    <row r="981" spans="1:13" s="330" customFormat="1" ht="63">
      <c r="A981" s="452"/>
      <c r="B981" s="453"/>
      <c r="C981" s="123">
        <v>28</v>
      </c>
      <c r="D981" s="122" t="s">
        <v>3608</v>
      </c>
      <c r="E981" s="5" t="s">
        <v>23</v>
      </c>
      <c r="F981" s="5" t="s">
        <v>675</v>
      </c>
      <c r="G981" s="3">
        <v>18</v>
      </c>
      <c r="H981" s="3"/>
      <c r="I981" s="3">
        <v>18</v>
      </c>
      <c r="J981" s="5" t="s">
        <v>60</v>
      </c>
      <c r="K981" s="3" t="s">
        <v>3609</v>
      </c>
      <c r="L981" s="5" t="s">
        <v>4156</v>
      </c>
    </row>
    <row r="982" spans="1:13" s="330" customFormat="1" ht="78.75">
      <c r="A982" s="452"/>
      <c r="B982" s="453"/>
      <c r="C982" s="123">
        <v>29</v>
      </c>
      <c r="D982" s="122" t="s">
        <v>3607</v>
      </c>
      <c r="E982" s="5" t="s">
        <v>22</v>
      </c>
      <c r="F982" s="5" t="s">
        <v>651</v>
      </c>
      <c r="G982" s="3">
        <v>3.3</v>
      </c>
      <c r="H982" s="3">
        <v>3.3</v>
      </c>
      <c r="I982" s="3">
        <v>3.3</v>
      </c>
      <c r="J982" s="5" t="s">
        <v>60</v>
      </c>
      <c r="K982" s="3" t="s">
        <v>372</v>
      </c>
      <c r="L982" s="5" t="s">
        <v>4157</v>
      </c>
    </row>
    <row r="983" spans="1:13" s="330" customFormat="1" ht="63">
      <c r="A983" s="452"/>
      <c r="B983" s="453"/>
      <c r="C983" s="123">
        <v>30</v>
      </c>
      <c r="D983" s="122" t="s">
        <v>4184</v>
      </c>
      <c r="E983" s="5" t="s">
        <v>22</v>
      </c>
      <c r="F983" s="5" t="s">
        <v>651</v>
      </c>
      <c r="G983" s="3">
        <v>1.85</v>
      </c>
      <c r="H983" s="3">
        <v>1.85</v>
      </c>
      <c r="I983" s="3">
        <v>1.85</v>
      </c>
      <c r="J983" s="5" t="s">
        <v>60</v>
      </c>
      <c r="K983" s="3" t="s">
        <v>358</v>
      </c>
      <c r="L983" s="5" t="s">
        <v>4185</v>
      </c>
      <c r="M983" s="1377" t="s">
        <v>4186</v>
      </c>
    </row>
    <row r="984" spans="1:13" s="330" customFormat="1" ht="63">
      <c r="A984" s="452"/>
      <c r="B984" s="453"/>
      <c r="C984" s="123">
        <v>31</v>
      </c>
      <c r="D984" s="122" t="s">
        <v>1063</v>
      </c>
      <c r="E984" s="5" t="s">
        <v>22</v>
      </c>
      <c r="F984" s="5" t="s">
        <v>651</v>
      </c>
      <c r="G984" s="3">
        <v>0.56000000000000005</v>
      </c>
      <c r="H984" s="3">
        <v>0.56000000000000005</v>
      </c>
      <c r="I984" s="3">
        <v>0.56000000000000005</v>
      </c>
      <c r="J984" s="5" t="s">
        <v>60</v>
      </c>
      <c r="K984" s="3" t="s">
        <v>356</v>
      </c>
      <c r="L984" s="877" t="s">
        <v>1064</v>
      </c>
    </row>
    <row r="985" spans="1:13" s="288" customFormat="1" ht="15.75">
      <c r="A985" s="179"/>
      <c r="B985" s="447"/>
      <c r="C985" s="1444" t="s">
        <v>196</v>
      </c>
      <c r="D985" s="1448"/>
      <c r="E985" s="280"/>
      <c r="F985" s="280"/>
      <c r="G985" s="450"/>
      <c r="H985" s="179"/>
      <c r="I985" s="179"/>
      <c r="J985" s="179"/>
      <c r="K985" s="179"/>
      <c r="L985" s="280"/>
    </row>
    <row r="986" spans="1:13" s="288" customFormat="1" ht="15.75">
      <c r="A986" s="179"/>
      <c r="B986" s="447"/>
      <c r="C986" s="448" t="s">
        <v>233</v>
      </c>
      <c r="D986" s="1444" t="s">
        <v>749</v>
      </c>
      <c r="E986" s="1445"/>
      <c r="F986" s="1446"/>
      <c r="G986" s="450"/>
      <c r="H986" s="179"/>
      <c r="I986" s="179"/>
      <c r="J986" s="179"/>
      <c r="K986" s="179"/>
      <c r="L986" s="280"/>
    </row>
    <row r="987" spans="1:13" s="337" customFormat="1" ht="15.75">
      <c r="A987" s="543"/>
      <c r="B987" s="543"/>
      <c r="C987" s="448" t="s">
        <v>450</v>
      </c>
      <c r="D987" s="1433" t="s">
        <v>747</v>
      </c>
      <c r="E987" s="1434"/>
      <c r="F987" s="1435"/>
      <c r="G987" s="450"/>
      <c r="H987" s="448"/>
      <c r="I987" s="448"/>
      <c r="J987" s="448"/>
      <c r="K987" s="448"/>
      <c r="L987" s="1082"/>
    </row>
    <row r="988" spans="1:13" s="103" customFormat="1" ht="110.25">
      <c r="A988" s="543"/>
      <c r="B988" s="543"/>
      <c r="C988" s="27">
        <v>1</v>
      </c>
      <c r="D988" s="107" t="s">
        <v>3612</v>
      </c>
      <c r="E988" s="27" t="s">
        <v>59</v>
      </c>
      <c r="F988" s="27" t="s">
        <v>3613</v>
      </c>
      <c r="G988" s="1061">
        <v>1.7</v>
      </c>
      <c r="H988" s="3">
        <v>1.57</v>
      </c>
      <c r="I988" s="3">
        <v>1.57</v>
      </c>
      <c r="J988" s="27" t="s">
        <v>147</v>
      </c>
      <c r="K988" s="27" t="s">
        <v>48</v>
      </c>
      <c r="L988" s="1062" t="s">
        <v>3614</v>
      </c>
    </row>
    <row r="989" spans="1:13" s="103" customFormat="1" ht="126">
      <c r="A989" s="543"/>
      <c r="B989" s="543"/>
      <c r="C989" s="27">
        <v>2</v>
      </c>
      <c r="D989" s="107" t="s">
        <v>3615</v>
      </c>
      <c r="E989" s="27" t="s">
        <v>23</v>
      </c>
      <c r="F989" s="27" t="s">
        <v>568</v>
      </c>
      <c r="G989" s="1061">
        <v>3.46</v>
      </c>
      <c r="H989" s="3">
        <v>1.91</v>
      </c>
      <c r="I989" s="3">
        <v>3.46</v>
      </c>
      <c r="J989" s="27" t="s">
        <v>147</v>
      </c>
      <c r="K989" s="27" t="s">
        <v>48</v>
      </c>
      <c r="L989" s="1062" t="s">
        <v>3616</v>
      </c>
    </row>
    <row r="990" spans="1:13" s="103" customFormat="1" ht="63">
      <c r="A990" s="543"/>
      <c r="B990" s="543"/>
      <c r="C990" s="27">
        <v>3</v>
      </c>
      <c r="D990" s="107" t="s">
        <v>3617</v>
      </c>
      <c r="E990" s="27" t="s">
        <v>23</v>
      </c>
      <c r="F990" s="27" t="s">
        <v>568</v>
      </c>
      <c r="G990" s="1061">
        <v>0.05</v>
      </c>
      <c r="H990" s="3"/>
      <c r="I990" s="3">
        <v>0.05</v>
      </c>
      <c r="J990" s="27" t="s">
        <v>147</v>
      </c>
      <c r="K990" s="27" t="s">
        <v>48</v>
      </c>
      <c r="L990" s="1062" t="s">
        <v>3618</v>
      </c>
    </row>
    <row r="991" spans="1:13" s="103" customFormat="1" ht="78.75">
      <c r="A991" s="543"/>
      <c r="B991" s="543"/>
      <c r="C991" s="27">
        <v>4</v>
      </c>
      <c r="D991" s="107" t="s">
        <v>3619</v>
      </c>
      <c r="E991" s="27" t="s">
        <v>23</v>
      </c>
      <c r="F991" s="27" t="s">
        <v>568</v>
      </c>
      <c r="G991" s="1061">
        <v>0.72</v>
      </c>
      <c r="H991" s="3"/>
      <c r="I991" s="3">
        <f>G991</f>
        <v>0.72</v>
      </c>
      <c r="J991" s="27" t="s">
        <v>147</v>
      </c>
      <c r="K991" s="27" t="s">
        <v>572</v>
      </c>
      <c r="L991" s="1062" t="s">
        <v>3620</v>
      </c>
    </row>
    <row r="992" spans="1:13" s="103" customFormat="1" ht="63">
      <c r="A992" s="543"/>
      <c r="B992" s="543"/>
      <c r="C992" s="27">
        <v>5</v>
      </c>
      <c r="D992" s="107" t="s">
        <v>3621</v>
      </c>
      <c r="E992" s="27" t="s">
        <v>20</v>
      </c>
      <c r="F992" s="27" t="s">
        <v>568</v>
      </c>
      <c r="G992" s="1061">
        <v>0.1</v>
      </c>
      <c r="H992" s="3"/>
      <c r="I992" s="3">
        <f>G992</f>
        <v>0.1</v>
      </c>
      <c r="J992" s="27" t="s">
        <v>147</v>
      </c>
      <c r="K992" s="27" t="s">
        <v>576</v>
      </c>
      <c r="L992" s="1062" t="s">
        <v>3622</v>
      </c>
    </row>
    <row r="993" spans="1:12" s="103" customFormat="1" ht="63">
      <c r="A993" s="543"/>
      <c r="B993" s="543"/>
      <c r="C993" s="27">
        <v>6</v>
      </c>
      <c r="D993" s="559" t="s">
        <v>3623</v>
      </c>
      <c r="E993" s="549" t="s">
        <v>22</v>
      </c>
      <c r="F993" s="27" t="s">
        <v>568</v>
      </c>
      <c r="G993" s="1061">
        <v>0.79</v>
      </c>
      <c r="H993" s="1063">
        <v>0.45</v>
      </c>
      <c r="I993" s="1063">
        <f>G993</f>
        <v>0.79</v>
      </c>
      <c r="J993" s="548" t="s">
        <v>147</v>
      </c>
      <c r="K993" s="549" t="s">
        <v>572</v>
      </c>
      <c r="L993" s="1064" t="s">
        <v>3624</v>
      </c>
    </row>
    <row r="994" spans="1:12" s="103" customFormat="1" ht="31.5">
      <c r="A994" s="543"/>
      <c r="B994" s="543"/>
      <c r="C994" s="27">
        <v>7</v>
      </c>
      <c r="D994" s="107" t="s">
        <v>3625</v>
      </c>
      <c r="E994" s="27" t="s">
        <v>14</v>
      </c>
      <c r="F994" s="27" t="s">
        <v>568</v>
      </c>
      <c r="G994" s="1061">
        <v>0.40079999999999999</v>
      </c>
      <c r="H994" s="3"/>
      <c r="I994" s="3">
        <f>G994</f>
        <v>0.40079999999999999</v>
      </c>
      <c r="J994" s="27" t="s">
        <v>147</v>
      </c>
      <c r="K994" s="27" t="s">
        <v>148</v>
      </c>
      <c r="L994" s="1062" t="s">
        <v>3626</v>
      </c>
    </row>
    <row r="995" spans="1:12" s="103" customFormat="1" ht="141.75">
      <c r="A995" s="543"/>
      <c r="B995" s="543"/>
      <c r="C995" s="27">
        <v>8</v>
      </c>
      <c r="D995" s="122" t="s">
        <v>3627</v>
      </c>
      <c r="E995" s="123" t="s">
        <v>23</v>
      </c>
      <c r="F995" s="123" t="s">
        <v>568</v>
      </c>
      <c r="G995" s="3">
        <v>42</v>
      </c>
      <c r="H995" s="3"/>
      <c r="I995" s="3">
        <v>13</v>
      </c>
      <c r="J995" s="123" t="s">
        <v>147</v>
      </c>
      <c r="K995" s="123" t="s">
        <v>566</v>
      </c>
      <c r="L995" s="412" t="s">
        <v>3628</v>
      </c>
    </row>
    <row r="996" spans="1:12" s="103" customFormat="1" ht="78.75">
      <c r="A996" s="543"/>
      <c r="B996" s="543"/>
      <c r="C996" s="27">
        <v>9</v>
      </c>
      <c r="D996" s="122" t="s">
        <v>3629</v>
      </c>
      <c r="E996" s="123" t="s">
        <v>23</v>
      </c>
      <c r="F996" s="123" t="s">
        <v>568</v>
      </c>
      <c r="G996" s="3">
        <v>7.19</v>
      </c>
      <c r="H996" s="3"/>
      <c r="I996" s="3">
        <v>7.19</v>
      </c>
      <c r="J996" s="123" t="s">
        <v>147</v>
      </c>
      <c r="K996" s="123" t="s">
        <v>3630</v>
      </c>
      <c r="L996" s="412" t="s">
        <v>3631</v>
      </c>
    </row>
    <row r="997" spans="1:12" s="103" customFormat="1" ht="78.75">
      <c r="A997" s="543"/>
      <c r="B997" s="543"/>
      <c r="C997" s="27">
        <v>10</v>
      </c>
      <c r="D997" s="122" t="s">
        <v>3632</v>
      </c>
      <c r="E997" s="123" t="s">
        <v>23</v>
      </c>
      <c r="F997" s="123" t="s">
        <v>568</v>
      </c>
      <c r="G997" s="3">
        <v>1</v>
      </c>
      <c r="H997" s="3">
        <v>1</v>
      </c>
      <c r="I997" s="3">
        <v>1</v>
      </c>
      <c r="J997" s="123" t="s">
        <v>147</v>
      </c>
      <c r="K997" s="123" t="s">
        <v>570</v>
      </c>
      <c r="L997" s="412" t="s">
        <v>3633</v>
      </c>
    </row>
    <row r="998" spans="1:12" s="103" customFormat="1" ht="94.5">
      <c r="A998" s="543"/>
      <c r="B998" s="543"/>
      <c r="C998" s="27">
        <v>11</v>
      </c>
      <c r="D998" s="122" t="s">
        <v>3634</v>
      </c>
      <c r="E998" s="123" t="s">
        <v>23</v>
      </c>
      <c r="F998" s="123" t="s">
        <v>568</v>
      </c>
      <c r="G998" s="3">
        <v>5.72</v>
      </c>
      <c r="H998" s="3"/>
      <c r="I998" s="3">
        <v>5.72</v>
      </c>
      <c r="J998" s="123" t="s">
        <v>147</v>
      </c>
      <c r="K998" s="123" t="s">
        <v>572</v>
      </c>
      <c r="L998" s="412" t="s">
        <v>3635</v>
      </c>
    </row>
    <row r="999" spans="1:12" s="103" customFormat="1" ht="126">
      <c r="A999" s="543"/>
      <c r="B999" s="543"/>
      <c r="C999" s="27">
        <v>12</v>
      </c>
      <c r="D999" s="122" t="s">
        <v>3636</v>
      </c>
      <c r="E999" s="123" t="s">
        <v>23</v>
      </c>
      <c r="F999" s="123" t="s">
        <v>568</v>
      </c>
      <c r="G999" s="3">
        <v>1.22</v>
      </c>
      <c r="H999" s="3"/>
      <c r="I999" s="3">
        <v>1.22</v>
      </c>
      <c r="J999" s="123" t="s">
        <v>147</v>
      </c>
      <c r="K999" s="123" t="s">
        <v>3637</v>
      </c>
      <c r="L999" s="412" t="s">
        <v>3638</v>
      </c>
    </row>
    <row r="1000" spans="1:12" s="103" customFormat="1" ht="94.5">
      <c r="A1000" s="543"/>
      <c r="B1000" s="543"/>
      <c r="C1000" s="27">
        <v>13</v>
      </c>
      <c r="D1000" s="122" t="s">
        <v>574</v>
      </c>
      <c r="E1000" s="123" t="s">
        <v>23</v>
      </c>
      <c r="F1000" s="123" t="s">
        <v>568</v>
      </c>
      <c r="G1000" s="3">
        <v>21.5</v>
      </c>
      <c r="H1000" s="3">
        <v>1.79</v>
      </c>
      <c r="I1000" s="3">
        <v>3.1017999999999999</v>
      </c>
      <c r="J1000" s="123" t="s">
        <v>147</v>
      </c>
      <c r="K1000" s="123" t="s">
        <v>575</v>
      </c>
      <c r="L1000" s="412" t="s">
        <v>3639</v>
      </c>
    </row>
    <row r="1001" spans="1:12" s="103" customFormat="1" ht="47.25">
      <c r="A1001" s="543"/>
      <c r="B1001" s="543"/>
      <c r="C1001" s="27">
        <v>14</v>
      </c>
      <c r="D1001" s="122" t="s">
        <v>1100</v>
      </c>
      <c r="E1001" s="123" t="s">
        <v>23</v>
      </c>
      <c r="F1001" s="123" t="s">
        <v>568</v>
      </c>
      <c r="G1001" s="3">
        <v>2.1</v>
      </c>
      <c r="H1001" s="3"/>
      <c r="I1001" s="3">
        <v>2.1</v>
      </c>
      <c r="J1001" s="123" t="s">
        <v>147</v>
      </c>
      <c r="K1001" s="123" t="s">
        <v>1101</v>
      </c>
      <c r="L1001" s="412" t="s">
        <v>3640</v>
      </c>
    </row>
    <row r="1002" spans="1:12" s="103" customFormat="1" ht="78.75">
      <c r="A1002" s="543"/>
      <c r="B1002" s="543"/>
      <c r="C1002" s="27">
        <v>15</v>
      </c>
      <c r="D1002" s="122" t="s">
        <v>3641</v>
      </c>
      <c r="E1002" s="123" t="s">
        <v>23</v>
      </c>
      <c r="F1002" s="123" t="s">
        <v>568</v>
      </c>
      <c r="G1002" s="3">
        <v>3.43</v>
      </c>
      <c r="H1002" s="3"/>
      <c r="I1002" s="3">
        <v>3.43</v>
      </c>
      <c r="J1002" s="123" t="s">
        <v>147</v>
      </c>
      <c r="K1002" s="123" t="s">
        <v>569</v>
      </c>
      <c r="L1002" s="412" t="s">
        <v>3642</v>
      </c>
    </row>
    <row r="1003" spans="1:12" s="103" customFormat="1" ht="94.5">
      <c r="A1003" s="543"/>
      <c r="B1003" s="543"/>
      <c r="C1003" s="27">
        <v>16</v>
      </c>
      <c r="D1003" s="122" t="s">
        <v>3643</v>
      </c>
      <c r="E1003" s="123" t="s">
        <v>23</v>
      </c>
      <c r="F1003" s="123" t="s">
        <v>568</v>
      </c>
      <c r="G1003" s="3">
        <v>1.08</v>
      </c>
      <c r="H1003" s="3"/>
      <c r="I1003" s="3">
        <v>1.08</v>
      </c>
      <c r="J1003" s="123" t="s">
        <v>147</v>
      </c>
      <c r="K1003" s="123" t="s">
        <v>576</v>
      </c>
      <c r="L1003" s="412" t="s">
        <v>3644</v>
      </c>
    </row>
    <row r="1004" spans="1:12" s="103" customFormat="1" ht="110.25">
      <c r="A1004" s="543"/>
      <c r="B1004" s="543"/>
      <c r="C1004" s="27">
        <v>17</v>
      </c>
      <c r="D1004" s="122" t="s">
        <v>3645</v>
      </c>
      <c r="E1004" s="123" t="s">
        <v>23</v>
      </c>
      <c r="F1004" s="123" t="s">
        <v>1102</v>
      </c>
      <c r="G1004" s="3">
        <v>18.399999999999999</v>
      </c>
      <c r="H1004" s="3"/>
      <c r="I1004" s="3">
        <v>18.399999999999999</v>
      </c>
      <c r="J1004" s="123" t="s">
        <v>147</v>
      </c>
      <c r="K1004" s="123" t="s">
        <v>3646</v>
      </c>
      <c r="L1004" s="412" t="s">
        <v>3647</v>
      </c>
    </row>
    <row r="1005" spans="1:12" s="103" customFormat="1" ht="78.75">
      <c r="A1005" s="543"/>
      <c r="B1005" s="543"/>
      <c r="C1005" s="27">
        <v>18</v>
      </c>
      <c r="D1005" s="122" t="s">
        <v>596</v>
      </c>
      <c r="E1005" s="123" t="s">
        <v>23</v>
      </c>
      <c r="F1005" s="123" t="s">
        <v>1102</v>
      </c>
      <c r="G1005" s="3">
        <v>0.01</v>
      </c>
      <c r="H1005" s="3"/>
      <c r="I1005" s="3">
        <v>0.01</v>
      </c>
      <c r="J1005" s="123" t="s">
        <v>147</v>
      </c>
      <c r="K1005" s="123" t="s">
        <v>566</v>
      </c>
      <c r="L1005" s="412" t="s">
        <v>3648</v>
      </c>
    </row>
    <row r="1006" spans="1:12" s="103" customFormat="1" ht="110.25">
      <c r="A1006" s="543"/>
      <c r="B1006" s="543"/>
      <c r="C1006" s="27">
        <v>19</v>
      </c>
      <c r="D1006" s="122" t="s">
        <v>3649</v>
      </c>
      <c r="E1006" s="123" t="s">
        <v>42</v>
      </c>
      <c r="F1006" s="123" t="s">
        <v>3650</v>
      </c>
      <c r="G1006" s="3">
        <v>13</v>
      </c>
      <c r="H1006" s="3"/>
      <c r="I1006" s="3">
        <v>13</v>
      </c>
      <c r="J1006" s="123" t="s">
        <v>147</v>
      </c>
      <c r="K1006" s="123" t="s">
        <v>566</v>
      </c>
      <c r="L1006" s="412" t="s">
        <v>3651</v>
      </c>
    </row>
    <row r="1007" spans="1:12" s="103" customFormat="1" ht="110.25">
      <c r="A1007" s="543"/>
      <c r="B1007" s="543"/>
      <c r="C1007" s="27">
        <v>20</v>
      </c>
      <c r="D1007" s="122" t="s">
        <v>3652</v>
      </c>
      <c r="E1007" s="123" t="s">
        <v>12</v>
      </c>
      <c r="F1007" s="123" t="s">
        <v>3653</v>
      </c>
      <c r="G1007" s="3">
        <v>3</v>
      </c>
      <c r="H1007" s="3">
        <v>0.25</v>
      </c>
      <c r="I1007" s="3">
        <v>3</v>
      </c>
      <c r="J1007" s="123" t="s">
        <v>147</v>
      </c>
      <c r="K1007" s="123" t="s">
        <v>601</v>
      </c>
      <c r="L1007" s="412" t="s">
        <v>3654</v>
      </c>
    </row>
    <row r="1008" spans="1:12" s="103" customFormat="1" ht="47.25">
      <c r="A1008" s="543"/>
      <c r="B1008" s="543"/>
      <c r="C1008" s="27">
        <v>21</v>
      </c>
      <c r="D1008" s="122" t="s">
        <v>1103</v>
      </c>
      <c r="E1008" s="123" t="s">
        <v>24</v>
      </c>
      <c r="F1008" s="123" t="s">
        <v>568</v>
      </c>
      <c r="G1008" s="3">
        <v>1.2</v>
      </c>
      <c r="H1008" s="3">
        <v>0.8</v>
      </c>
      <c r="I1008" s="3">
        <v>1.2</v>
      </c>
      <c r="J1008" s="123" t="s">
        <v>147</v>
      </c>
      <c r="K1008" s="123" t="s">
        <v>148</v>
      </c>
      <c r="L1008" s="412" t="s">
        <v>3655</v>
      </c>
    </row>
    <row r="1009" spans="1:12" s="103" customFormat="1" ht="63">
      <c r="A1009" s="543"/>
      <c r="B1009" s="543"/>
      <c r="C1009" s="27">
        <v>22</v>
      </c>
      <c r="D1009" s="122" t="s">
        <v>579</v>
      </c>
      <c r="E1009" s="123" t="s">
        <v>24</v>
      </c>
      <c r="F1009" s="123" t="s">
        <v>568</v>
      </c>
      <c r="G1009" s="3">
        <v>0.75</v>
      </c>
      <c r="H1009" s="3">
        <v>0.3</v>
      </c>
      <c r="I1009" s="3">
        <v>0.75</v>
      </c>
      <c r="J1009" s="123" t="s">
        <v>147</v>
      </c>
      <c r="K1009" s="123" t="s">
        <v>148</v>
      </c>
      <c r="L1009" s="412" t="s">
        <v>3656</v>
      </c>
    </row>
    <row r="1010" spans="1:12" s="103" customFormat="1" ht="94.5">
      <c r="A1010" s="543"/>
      <c r="B1010" s="543"/>
      <c r="C1010" s="27">
        <v>23</v>
      </c>
      <c r="D1010" s="122" t="s">
        <v>3657</v>
      </c>
      <c r="E1010" s="123" t="s">
        <v>24</v>
      </c>
      <c r="F1010" s="123" t="s">
        <v>568</v>
      </c>
      <c r="G1010" s="3">
        <v>1.05</v>
      </c>
      <c r="H1010" s="3"/>
      <c r="I1010" s="3">
        <v>1.05</v>
      </c>
      <c r="J1010" s="123" t="s">
        <v>147</v>
      </c>
      <c r="K1010" s="123" t="s">
        <v>569</v>
      </c>
      <c r="L1010" s="412" t="s">
        <v>3658</v>
      </c>
    </row>
    <row r="1011" spans="1:12" s="103" customFormat="1" ht="63">
      <c r="A1011" s="543"/>
      <c r="B1011" s="543"/>
      <c r="C1011" s="27">
        <v>24</v>
      </c>
      <c r="D1011" s="122" t="s">
        <v>3659</v>
      </c>
      <c r="E1011" s="123" t="s">
        <v>23</v>
      </c>
      <c r="F1011" s="123" t="s">
        <v>568</v>
      </c>
      <c r="G1011" s="3">
        <v>0.42</v>
      </c>
      <c r="H1011" s="3"/>
      <c r="I1011" s="3">
        <v>0.42</v>
      </c>
      <c r="J1011" s="123" t="s">
        <v>147</v>
      </c>
      <c r="K1011" s="123" t="s">
        <v>571</v>
      </c>
      <c r="L1011" s="412" t="s">
        <v>3660</v>
      </c>
    </row>
    <row r="1012" spans="1:12" s="103" customFormat="1" ht="63">
      <c r="A1012" s="543"/>
      <c r="B1012" s="543"/>
      <c r="C1012" s="27">
        <v>25</v>
      </c>
      <c r="D1012" s="122" t="s">
        <v>1104</v>
      </c>
      <c r="E1012" s="123" t="s">
        <v>23</v>
      </c>
      <c r="F1012" s="123" t="s">
        <v>568</v>
      </c>
      <c r="G1012" s="3">
        <v>0.25</v>
      </c>
      <c r="H1012" s="3"/>
      <c r="I1012" s="3">
        <v>0.25</v>
      </c>
      <c r="J1012" s="123" t="s">
        <v>147</v>
      </c>
      <c r="K1012" s="123" t="s">
        <v>576</v>
      </c>
      <c r="L1012" s="412" t="s">
        <v>3661</v>
      </c>
    </row>
    <row r="1013" spans="1:12" s="103" customFormat="1" ht="78.75">
      <c r="A1013" s="543"/>
      <c r="B1013" s="543"/>
      <c r="C1013" s="27">
        <v>26</v>
      </c>
      <c r="D1013" s="122" t="s">
        <v>577</v>
      </c>
      <c r="E1013" s="123" t="s">
        <v>23</v>
      </c>
      <c r="F1013" s="123" t="s">
        <v>568</v>
      </c>
      <c r="G1013" s="3">
        <v>1.4</v>
      </c>
      <c r="H1013" s="3"/>
      <c r="I1013" s="3">
        <v>1.4</v>
      </c>
      <c r="J1013" s="123" t="s">
        <v>147</v>
      </c>
      <c r="K1013" s="123" t="s">
        <v>569</v>
      </c>
      <c r="L1013" s="412" t="s">
        <v>3662</v>
      </c>
    </row>
    <row r="1014" spans="1:12" s="103" customFormat="1" ht="78.75">
      <c r="A1014" s="543"/>
      <c r="B1014" s="543"/>
      <c r="C1014" s="27">
        <v>27</v>
      </c>
      <c r="D1014" s="122" t="s">
        <v>3663</v>
      </c>
      <c r="E1014" s="123" t="s">
        <v>23</v>
      </c>
      <c r="F1014" s="123" t="s">
        <v>568</v>
      </c>
      <c r="G1014" s="3">
        <v>0.56999999999999995</v>
      </c>
      <c r="H1014" s="3">
        <v>0.15</v>
      </c>
      <c r="I1014" s="3">
        <v>0.56999999999999995</v>
      </c>
      <c r="J1014" s="123" t="s">
        <v>147</v>
      </c>
      <c r="K1014" s="123" t="s">
        <v>572</v>
      </c>
      <c r="L1014" s="412" t="s">
        <v>3664</v>
      </c>
    </row>
    <row r="1015" spans="1:12" s="103" customFormat="1" ht="78.75">
      <c r="A1015" s="543"/>
      <c r="B1015" s="543"/>
      <c r="C1015" s="27">
        <v>28</v>
      </c>
      <c r="D1015" s="107" t="s">
        <v>3665</v>
      </c>
      <c r="E1015" s="27" t="s">
        <v>23</v>
      </c>
      <c r="F1015" s="27" t="s">
        <v>567</v>
      </c>
      <c r="G1015" s="1061">
        <v>4.5999999999999996</v>
      </c>
      <c r="H1015" s="3">
        <v>3.47</v>
      </c>
      <c r="I1015" s="3">
        <v>4.5999999999999996</v>
      </c>
      <c r="J1015" s="27" t="s">
        <v>147</v>
      </c>
      <c r="K1015" s="27" t="s">
        <v>3666</v>
      </c>
      <c r="L1015" s="1062" t="s">
        <v>3667</v>
      </c>
    </row>
    <row r="1016" spans="1:12" s="103" customFormat="1" ht="110.25">
      <c r="A1016" s="543"/>
      <c r="B1016" s="543"/>
      <c r="C1016" s="27">
        <v>29</v>
      </c>
      <c r="D1016" s="122" t="s">
        <v>3668</v>
      </c>
      <c r="E1016" s="123" t="s">
        <v>23</v>
      </c>
      <c r="F1016" s="123" t="s">
        <v>568</v>
      </c>
      <c r="G1016" s="3">
        <v>2.4</v>
      </c>
      <c r="H1016" s="3">
        <v>2</v>
      </c>
      <c r="I1016" s="3">
        <v>2.4</v>
      </c>
      <c r="J1016" s="123" t="s">
        <v>147</v>
      </c>
      <c r="K1016" s="123" t="s">
        <v>48</v>
      </c>
      <c r="L1016" s="216" t="s">
        <v>3669</v>
      </c>
    </row>
    <row r="1017" spans="1:12" s="103" customFormat="1" ht="78.75">
      <c r="A1017" s="543"/>
      <c r="B1017" s="543"/>
      <c r="C1017" s="27">
        <v>30</v>
      </c>
      <c r="D1017" s="122" t="s">
        <v>3670</v>
      </c>
      <c r="E1017" s="123" t="s">
        <v>23</v>
      </c>
      <c r="F1017" s="123" t="s">
        <v>568</v>
      </c>
      <c r="G1017" s="3">
        <v>1.5</v>
      </c>
      <c r="H1017" s="3">
        <v>0.1</v>
      </c>
      <c r="I1017" s="3">
        <v>1.5</v>
      </c>
      <c r="J1017" s="123" t="s">
        <v>147</v>
      </c>
      <c r="K1017" s="123" t="s">
        <v>3671</v>
      </c>
      <c r="L1017" s="412" t="s">
        <v>3672</v>
      </c>
    </row>
    <row r="1018" spans="1:12" s="103" customFormat="1" ht="63">
      <c r="A1018" s="543"/>
      <c r="B1018" s="543"/>
      <c r="C1018" s="27">
        <v>31</v>
      </c>
      <c r="D1018" s="122" t="s">
        <v>1105</v>
      </c>
      <c r="E1018" s="123" t="s">
        <v>20</v>
      </c>
      <c r="F1018" s="123" t="s">
        <v>568</v>
      </c>
      <c r="G1018" s="3">
        <v>7.0000000000000007E-2</v>
      </c>
      <c r="H1018" s="3"/>
      <c r="I1018" s="3">
        <v>7.0000000000000007E-2</v>
      </c>
      <c r="J1018" s="123" t="s">
        <v>147</v>
      </c>
      <c r="K1018" s="123" t="s">
        <v>573</v>
      </c>
      <c r="L1018" s="412" t="s">
        <v>3673</v>
      </c>
    </row>
    <row r="1019" spans="1:12" s="103" customFormat="1" ht="78.75">
      <c r="A1019" s="543"/>
      <c r="B1019" s="543"/>
      <c r="C1019" s="27">
        <v>32</v>
      </c>
      <c r="D1019" s="122" t="s">
        <v>3674</v>
      </c>
      <c r="E1019" s="123" t="s">
        <v>22</v>
      </c>
      <c r="F1019" s="123" t="s">
        <v>568</v>
      </c>
      <c r="G1019" s="3">
        <v>24.12</v>
      </c>
      <c r="H1019" s="3"/>
      <c r="I1019" s="3">
        <v>24.12</v>
      </c>
      <c r="J1019" s="123" t="s">
        <v>147</v>
      </c>
      <c r="K1019" s="123" t="s">
        <v>566</v>
      </c>
      <c r="L1019" s="412" t="s">
        <v>3675</v>
      </c>
    </row>
    <row r="1020" spans="1:12" s="103" customFormat="1" ht="110.25">
      <c r="A1020" s="543"/>
      <c r="B1020" s="543"/>
      <c r="C1020" s="27">
        <v>33</v>
      </c>
      <c r="D1020" s="122" t="s">
        <v>1106</v>
      </c>
      <c r="E1020" s="123" t="s">
        <v>22</v>
      </c>
      <c r="F1020" s="123" t="s">
        <v>568</v>
      </c>
      <c r="G1020" s="3">
        <v>0.27</v>
      </c>
      <c r="H1020" s="3"/>
      <c r="I1020" s="3">
        <v>0.27</v>
      </c>
      <c r="J1020" s="123" t="s">
        <v>147</v>
      </c>
      <c r="K1020" s="123" t="s">
        <v>148</v>
      </c>
      <c r="L1020" s="412" t="s">
        <v>3676</v>
      </c>
    </row>
    <row r="1021" spans="1:12" s="103" customFormat="1" ht="78.75">
      <c r="A1021" s="543"/>
      <c r="B1021" s="543"/>
      <c r="C1021" s="27">
        <v>34</v>
      </c>
      <c r="D1021" s="122" t="s">
        <v>3677</v>
      </c>
      <c r="E1021" s="123" t="s">
        <v>22</v>
      </c>
      <c r="F1021" s="123" t="s">
        <v>568</v>
      </c>
      <c r="G1021" s="3">
        <v>0.25</v>
      </c>
      <c r="H1021" s="3"/>
      <c r="I1021" s="3">
        <v>0.25</v>
      </c>
      <c r="J1021" s="123" t="s">
        <v>147</v>
      </c>
      <c r="K1021" s="123" t="s">
        <v>48</v>
      </c>
      <c r="L1021" s="412" t="s">
        <v>3678</v>
      </c>
    </row>
    <row r="1022" spans="1:12" s="103" customFormat="1" ht="47.25">
      <c r="A1022" s="543"/>
      <c r="B1022" s="543"/>
      <c r="C1022" s="27">
        <v>35</v>
      </c>
      <c r="D1022" s="122" t="s">
        <v>1107</v>
      </c>
      <c r="E1022" s="5" t="s">
        <v>24</v>
      </c>
      <c r="F1022" s="5" t="s">
        <v>595</v>
      </c>
      <c r="G1022" s="3">
        <v>1.3140000000000001</v>
      </c>
      <c r="H1022" s="3"/>
      <c r="I1022" s="3">
        <v>1.3140000000000001</v>
      </c>
      <c r="J1022" s="5" t="s">
        <v>147</v>
      </c>
      <c r="K1022" s="123" t="s">
        <v>571</v>
      </c>
      <c r="L1022" s="412" t="s">
        <v>3679</v>
      </c>
    </row>
    <row r="1023" spans="1:12" s="337" customFormat="1" ht="15.75">
      <c r="A1023" s="543"/>
      <c r="B1023" s="543"/>
      <c r="C1023" s="448" t="s">
        <v>431</v>
      </c>
      <c r="D1023" s="1433" t="s">
        <v>743</v>
      </c>
      <c r="E1023" s="1434"/>
      <c r="F1023" s="1435"/>
      <c r="G1023" s="450"/>
      <c r="H1023" s="448"/>
      <c r="I1023" s="448"/>
      <c r="J1023" s="448"/>
      <c r="K1023" s="448"/>
      <c r="L1023" s="1082"/>
    </row>
    <row r="1024" spans="1:12" s="103" customFormat="1" ht="94.5">
      <c r="A1024" s="543"/>
      <c r="B1024" s="543"/>
      <c r="C1024" s="123">
        <v>36</v>
      </c>
      <c r="D1024" s="878" t="s">
        <v>599</v>
      </c>
      <c r="E1024" s="123" t="s">
        <v>14</v>
      </c>
      <c r="F1024" s="5" t="s">
        <v>568</v>
      </c>
      <c r="G1024" s="3">
        <v>0.5</v>
      </c>
      <c r="H1024" s="3">
        <v>0.5</v>
      </c>
      <c r="I1024" s="3">
        <v>0.5</v>
      </c>
      <c r="J1024" s="5" t="s">
        <v>147</v>
      </c>
      <c r="K1024" s="123" t="s">
        <v>48</v>
      </c>
      <c r="L1024" s="412" t="s">
        <v>3680</v>
      </c>
    </row>
    <row r="1025" spans="1:12" s="103" customFormat="1" ht="94.5">
      <c r="A1025" s="543"/>
      <c r="B1025" s="543"/>
      <c r="C1025" s="123">
        <v>37</v>
      </c>
      <c r="D1025" s="122" t="s">
        <v>3681</v>
      </c>
      <c r="E1025" s="123" t="s">
        <v>23</v>
      </c>
      <c r="F1025" s="123" t="s">
        <v>568</v>
      </c>
      <c r="G1025" s="3">
        <v>3.5</v>
      </c>
      <c r="H1025" s="3"/>
      <c r="I1025" s="3">
        <v>3.5</v>
      </c>
      <c r="J1025" s="123" t="s">
        <v>147</v>
      </c>
      <c r="K1025" s="123" t="s">
        <v>3682</v>
      </c>
      <c r="L1025" s="412" t="s">
        <v>3683</v>
      </c>
    </row>
    <row r="1026" spans="1:12" s="226" customFormat="1" ht="15.75">
      <c r="A1026" s="543"/>
      <c r="B1026" s="543"/>
      <c r="C1026" s="448" t="s">
        <v>432</v>
      </c>
      <c r="D1026" s="1433" t="s">
        <v>750</v>
      </c>
      <c r="E1026" s="1434"/>
      <c r="F1026" s="1435"/>
      <c r="G1026" s="450"/>
      <c r="H1026" s="448"/>
      <c r="I1026" s="448"/>
      <c r="J1026" s="448"/>
      <c r="K1026" s="448"/>
      <c r="L1026" s="1082"/>
    </row>
    <row r="1027" spans="1:12" s="103" customFormat="1" ht="63">
      <c r="A1027" s="543"/>
      <c r="B1027" s="543"/>
      <c r="C1027" s="123">
        <v>38</v>
      </c>
      <c r="D1027" s="122" t="s">
        <v>1116</v>
      </c>
      <c r="E1027" s="5" t="s">
        <v>14</v>
      </c>
      <c r="F1027" s="5" t="s">
        <v>567</v>
      </c>
      <c r="G1027" s="3">
        <v>0.42</v>
      </c>
      <c r="H1027" s="3">
        <v>0.42</v>
      </c>
      <c r="I1027" s="3">
        <v>0.42</v>
      </c>
      <c r="J1027" s="5" t="s">
        <v>147</v>
      </c>
      <c r="K1027" s="123" t="s">
        <v>570</v>
      </c>
      <c r="L1027" s="412" t="s">
        <v>3695</v>
      </c>
    </row>
    <row r="1028" spans="1:12" s="103" customFormat="1" ht="78.75">
      <c r="A1028" s="543"/>
      <c r="B1028" s="543"/>
      <c r="C1028" s="123">
        <v>39</v>
      </c>
      <c r="D1028" s="122" t="s">
        <v>1117</v>
      </c>
      <c r="E1028" s="5" t="s">
        <v>14</v>
      </c>
      <c r="F1028" s="5" t="s">
        <v>567</v>
      </c>
      <c r="G1028" s="3">
        <v>0.46</v>
      </c>
      <c r="H1028" s="3">
        <v>0.46</v>
      </c>
      <c r="I1028" s="3">
        <v>0.46</v>
      </c>
      <c r="J1028" s="5" t="s">
        <v>147</v>
      </c>
      <c r="K1028" s="123" t="s">
        <v>1118</v>
      </c>
      <c r="L1028" s="412" t="s">
        <v>3696</v>
      </c>
    </row>
    <row r="1029" spans="1:12" s="103" customFormat="1" ht="141.75">
      <c r="A1029" s="543"/>
      <c r="B1029" s="543"/>
      <c r="C1029" s="123">
        <v>40</v>
      </c>
      <c r="D1029" s="122" t="s">
        <v>600</v>
      </c>
      <c r="E1029" s="5" t="s">
        <v>14</v>
      </c>
      <c r="F1029" s="5" t="s">
        <v>567</v>
      </c>
      <c r="G1029" s="3">
        <v>0.76</v>
      </c>
      <c r="H1029" s="3"/>
      <c r="I1029" s="3">
        <v>0.76</v>
      </c>
      <c r="J1029" s="5" t="s">
        <v>147</v>
      </c>
      <c r="K1029" s="123" t="s">
        <v>569</v>
      </c>
      <c r="L1029" s="412" t="s">
        <v>3697</v>
      </c>
    </row>
    <row r="1030" spans="1:12" s="103" customFormat="1" ht="78.75">
      <c r="A1030" s="543"/>
      <c r="B1030" s="543"/>
      <c r="C1030" s="123">
        <v>41</v>
      </c>
      <c r="D1030" s="122" t="s">
        <v>1119</v>
      </c>
      <c r="E1030" s="5" t="s">
        <v>24</v>
      </c>
      <c r="F1030" s="5" t="s">
        <v>567</v>
      </c>
      <c r="G1030" s="3">
        <v>0.71</v>
      </c>
      <c r="H1030" s="3">
        <v>0.71</v>
      </c>
      <c r="I1030" s="3">
        <v>0.71</v>
      </c>
      <c r="J1030" s="5" t="s">
        <v>147</v>
      </c>
      <c r="K1030" s="123" t="s">
        <v>148</v>
      </c>
      <c r="L1030" s="412" t="s">
        <v>3698</v>
      </c>
    </row>
    <row r="1031" spans="1:12" s="103" customFormat="1" ht="78.75">
      <c r="A1031" s="543"/>
      <c r="B1031" s="543"/>
      <c r="C1031" s="123">
        <v>42</v>
      </c>
      <c r="D1031" s="878" t="s">
        <v>1120</v>
      </c>
      <c r="E1031" s="123" t="s">
        <v>22</v>
      </c>
      <c r="F1031" s="5" t="s">
        <v>567</v>
      </c>
      <c r="G1031" s="3">
        <v>0.31</v>
      </c>
      <c r="H1031" s="3"/>
      <c r="I1031" s="3">
        <v>0.31</v>
      </c>
      <c r="J1031" s="5" t="s">
        <v>147</v>
      </c>
      <c r="K1031" s="5" t="s">
        <v>1121</v>
      </c>
      <c r="L1031" s="1065" t="s">
        <v>3699</v>
      </c>
    </row>
    <row r="1032" spans="1:12" s="103" customFormat="1" ht="78.75">
      <c r="A1032" s="543"/>
      <c r="B1032" s="543"/>
      <c r="C1032" s="123">
        <v>43</v>
      </c>
      <c r="D1032" s="878" t="s">
        <v>1122</v>
      </c>
      <c r="E1032" s="123" t="s">
        <v>22</v>
      </c>
      <c r="F1032" s="5" t="s">
        <v>567</v>
      </c>
      <c r="G1032" s="3">
        <v>0.18</v>
      </c>
      <c r="H1032" s="3"/>
      <c r="I1032" s="3">
        <v>0.18</v>
      </c>
      <c r="J1032" s="5" t="s">
        <v>147</v>
      </c>
      <c r="K1032" s="5" t="s">
        <v>1123</v>
      </c>
      <c r="L1032" s="1065" t="s">
        <v>3700</v>
      </c>
    </row>
    <row r="1033" spans="1:12" s="103" customFormat="1" ht="78.75">
      <c r="A1033" s="543"/>
      <c r="B1033" s="543"/>
      <c r="C1033" s="123">
        <v>44</v>
      </c>
      <c r="D1033" s="878" t="s">
        <v>1124</v>
      </c>
      <c r="E1033" s="123" t="s">
        <v>22</v>
      </c>
      <c r="F1033" s="5" t="s">
        <v>567</v>
      </c>
      <c r="G1033" s="3">
        <v>0.87</v>
      </c>
      <c r="H1033" s="3">
        <v>0.4</v>
      </c>
      <c r="I1033" s="3">
        <v>0.47</v>
      </c>
      <c r="J1033" s="5" t="s">
        <v>1125</v>
      </c>
      <c r="K1033" s="5" t="s">
        <v>1126</v>
      </c>
      <c r="L1033" s="1065" t="s">
        <v>3701</v>
      </c>
    </row>
    <row r="1034" spans="1:12" s="103" customFormat="1" ht="78.75">
      <c r="A1034" s="543"/>
      <c r="B1034" s="543"/>
      <c r="C1034" s="123">
        <v>45</v>
      </c>
      <c r="D1034" s="122" t="s">
        <v>1127</v>
      </c>
      <c r="E1034" s="5" t="s">
        <v>22</v>
      </c>
      <c r="F1034" s="5" t="s">
        <v>567</v>
      </c>
      <c r="G1034" s="3">
        <v>0.28999999999999998</v>
      </c>
      <c r="H1034" s="3">
        <v>0.28999999999999998</v>
      </c>
      <c r="I1034" s="3">
        <v>0.28999999999999998</v>
      </c>
      <c r="J1034" s="5" t="s">
        <v>1125</v>
      </c>
      <c r="K1034" s="123" t="s">
        <v>1128</v>
      </c>
      <c r="L1034" s="412" t="s">
        <v>3702</v>
      </c>
    </row>
    <row r="1035" spans="1:12" s="103" customFormat="1" ht="78.75">
      <c r="A1035" s="543"/>
      <c r="B1035" s="543"/>
      <c r="C1035" s="123">
        <v>46</v>
      </c>
      <c r="D1035" s="122" t="s">
        <v>1129</v>
      </c>
      <c r="E1035" s="5" t="s">
        <v>22</v>
      </c>
      <c r="F1035" s="5" t="s">
        <v>567</v>
      </c>
      <c r="G1035" s="3">
        <v>1.5</v>
      </c>
      <c r="H1035" s="3">
        <v>1.5</v>
      </c>
      <c r="I1035" s="3">
        <v>1.5</v>
      </c>
      <c r="J1035" s="5" t="s">
        <v>147</v>
      </c>
      <c r="K1035" s="123" t="s">
        <v>570</v>
      </c>
      <c r="L1035" s="412" t="s">
        <v>3703</v>
      </c>
    </row>
    <row r="1036" spans="1:12" s="288" customFormat="1" ht="15.75">
      <c r="A1036" s="179"/>
      <c r="B1036" s="447"/>
      <c r="C1036" s="526" t="s">
        <v>657</v>
      </c>
      <c r="D1036" s="1433" t="s">
        <v>745</v>
      </c>
      <c r="E1036" s="1434"/>
      <c r="F1036" s="1435"/>
      <c r="G1036" s="450"/>
      <c r="H1036" s="552"/>
      <c r="I1036" s="552"/>
      <c r="J1036" s="526"/>
      <c r="K1036" s="553"/>
      <c r="L1036" s="568"/>
    </row>
    <row r="1037" spans="1:12" s="103" customFormat="1" ht="78.75">
      <c r="A1037" s="543"/>
      <c r="B1037" s="543"/>
      <c r="C1037" s="123">
        <v>47</v>
      </c>
      <c r="D1037" s="122" t="s">
        <v>3704</v>
      </c>
      <c r="E1037" s="5" t="s">
        <v>24</v>
      </c>
      <c r="F1037" s="5" t="s">
        <v>567</v>
      </c>
      <c r="G1037" s="3">
        <v>0.82</v>
      </c>
      <c r="H1037" s="3">
        <v>0.82</v>
      </c>
      <c r="I1037" s="3">
        <v>0.82</v>
      </c>
      <c r="J1037" s="5" t="s">
        <v>147</v>
      </c>
      <c r="K1037" s="123" t="s">
        <v>3705</v>
      </c>
      <c r="L1037" s="412" t="s">
        <v>3706</v>
      </c>
    </row>
    <row r="1038" spans="1:12" s="103" customFormat="1" ht="78.75">
      <c r="A1038" s="543"/>
      <c r="B1038" s="543"/>
      <c r="C1038" s="123">
        <v>48</v>
      </c>
      <c r="D1038" s="122" t="s">
        <v>3707</v>
      </c>
      <c r="E1038" s="5" t="s">
        <v>24</v>
      </c>
      <c r="F1038" s="5" t="s">
        <v>567</v>
      </c>
      <c r="G1038" s="3">
        <v>1.9</v>
      </c>
      <c r="H1038" s="3"/>
      <c r="I1038" s="3">
        <v>1.9</v>
      </c>
      <c r="J1038" s="5" t="s">
        <v>1125</v>
      </c>
      <c r="K1038" s="123" t="s">
        <v>1126</v>
      </c>
      <c r="L1038" s="412" t="s">
        <v>3708</v>
      </c>
    </row>
    <row r="1039" spans="1:12" s="103" customFormat="1" ht="78.75">
      <c r="A1039" s="543"/>
      <c r="B1039" s="543"/>
      <c r="C1039" s="123">
        <v>49</v>
      </c>
      <c r="D1039" s="122" t="s">
        <v>3709</v>
      </c>
      <c r="E1039" s="5" t="s">
        <v>23</v>
      </c>
      <c r="F1039" s="5" t="s">
        <v>567</v>
      </c>
      <c r="G1039" s="3">
        <v>1.62</v>
      </c>
      <c r="H1039" s="3"/>
      <c r="I1039" s="3">
        <v>1.62</v>
      </c>
      <c r="J1039" s="5" t="s">
        <v>147</v>
      </c>
      <c r="K1039" s="123" t="s">
        <v>48</v>
      </c>
      <c r="L1039" s="412" t="s">
        <v>3710</v>
      </c>
    </row>
    <row r="1040" spans="1:12" s="103" customFormat="1" ht="157.5">
      <c r="A1040" s="543"/>
      <c r="B1040" s="543"/>
      <c r="C1040" s="123">
        <v>50</v>
      </c>
      <c r="D1040" s="122" t="s">
        <v>3711</v>
      </c>
      <c r="E1040" s="5" t="s">
        <v>23</v>
      </c>
      <c r="F1040" s="5" t="s">
        <v>567</v>
      </c>
      <c r="G1040" s="3">
        <v>0.25</v>
      </c>
      <c r="H1040" s="3"/>
      <c r="I1040" s="3">
        <v>0.25</v>
      </c>
      <c r="J1040" s="5" t="s">
        <v>147</v>
      </c>
      <c r="K1040" s="123" t="s">
        <v>3712</v>
      </c>
      <c r="L1040" s="412" t="s">
        <v>3713</v>
      </c>
    </row>
    <row r="1041" spans="1:12" s="103" customFormat="1" ht="78.75">
      <c r="A1041" s="543"/>
      <c r="B1041" s="543"/>
      <c r="C1041" s="123">
        <v>51</v>
      </c>
      <c r="D1041" s="878" t="s">
        <v>3714</v>
      </c>
      <c r="E1041" s="123" t="s">
        <v>22</v>
      </c>
      <c r="F1041" s="5" t="s">
        <v>567</v>
      </c>
      <c r="G1041" s="3">
        <v>0.49</v>
      </c>
      <c r="H1041" s="3">
        <v>0.4</v>
      </c>
      <c r="I1041" s="3">
        <v>0.49</v>
      </c>
      <c r="J1041" s="5" t="s">
        <v>1125</v>
      </c>
      <c r="K1041" s="123" t="s">
        <v>1126</v>
      </c>
      <c r="L1041" s="412" t="s">
        <v>3715</v>
      </c>
    </row>
    <row r="1042" spans="1:12" s="288" customFormat="1" ht="15.75">
      <c r="A1042" s="179"/>
      <c r="B1042" s="447"/>
      <c r="C1042" s="448" t="s">
        <v>234</v>
      </c>
      <c r="D1042" s="1444" t="s">
        <v>1048</v>
      </c>
      <c r="E1042" s="1447"/>
      <c r="F1042" s="1448"/>
      <c r="G1042" s="450"/>
      <c r="H1042" s="179"/>
      <c r="I1042" s="179"/>
      <c r="J1042" s="179"/>
      <c r="K1042" s="179"/>
      <c r="L1042" s="280"/>
    </row>
    <row r="1043" spans="1:12" s="283" customFormat="1" ht="78.75">
      <c r="A1043" s="481"/>
      <c r="B1043" s="481"/>
      <c r="C1043" s="123">
        <v>52</v>
      </c>
      <c r="D1043" s="879" t="s">
        <v>3720</v>
      </c>
      <c r="E1043" s="123" t="s">
        <v>24</v>
      </c>
      <c r="F1043" s="123" t="s">
        <v>567</v>
      </c>
      <c r="G1043" s="3">
        <v>0.4</v>
      </c>
      <c r="H1043" s="1320"/>
      <c r="I1043" s="3">
        <v>0.4</v>
      </c>
      <c r="J1043" s="5" t="s">
        <v>147</v>
      </c>
      <c r="K1043" s="123" t="s">
        <v>227</v>
      </c>
      <c r="L1043" s="1065" t="s">
        <v>3721</v>
      </c>
    </row>
    <row r="1044" spans="1:12" s="103" customFormat="1" ht="78.75">
      <c r="A1044" s="543"/>
      <c r="B1044" s="543"/>
      <c r="C1044" s="123">
        <v>53</v>
      </c>
      <c r="D1044" s="879" t="s">
        <v>3723</v>
      </c>
      <c r="E1044" s="123" t="s">
        <v>24</v>
      </c>
      <c r="F1044" s="123" t="s">
        <v>567</v>
      </c>
      <c r="G1044" s="3">
        <v>0.3</v>
      </c>
      <c r="H1044" s="1320"/>
      <c r="I1044" s="3">
        <v>0.3</v>
      </c>
      <c r="J1044" s="5" t="s">
        <v>147</v>
      </c>
      <c r="K1044" s="123" t="s">
        <v>578</v>
      </c>
      <c r="L1044" s="1065" t="s">
        <v>3724</v>
      </c>
    </row>
    <row r="1045" spans="1:12" s="288" customFormat="1" ht="15.75">
      <c r="A1045" s="179"/>
      <c r="B1045" s="447"/>
      <c r="C1045" s="1444" t="s">
        <v>197</v>
      </c>
      <c r="D1045" s="1448"/>
      <c r="E1045" s="280"/>
      <c r="F1045" s="280"/>
      <c r="G1045" s="450"/>
      <c r="H1045" s="179"/>
      <c r="I1045" s="179"/>
      <c r="J1045" s="179"/>
      <c r="K1045" s="179"/>
      <c r="L1045" s="280"/>
    </row>
    <row r="1046" spans="1:12" s="288" customFormat="1" ht="15.75">
      <c r="A1046" s="179"/>
      <c r="B1046" s="447"/>
      <c r="C1046" s="448" t="s">
        <v>233</v>
      </c>
      <c r="D1046" s="1444" t="s">
        <v>749</v>
      </c>
      <c r="E1046" s="1445"/>
      <c r="F1046" s="1446"/>
      <c r="G1046" s="450"/>
      <c r="H1046" s="179"/>
      <c r="I1046" s="179"/>
      <c r="J1046" s="179"/>
      <c r="K1046" s="179"/>
      <c r="L1046" s="280"/>
    </row>
    <row r="1047" spans="1:12" s="338" customFormat="1" ht="15.75">
      <c r="A1047" s="448"/>
      <c r="B1047" s="1071"/>
      <c r="C1047" s="551" t="s">
        <v>450</v>
      </c>
      <c r="D1047" s="1433" t="s">
        <v>747</v>
      </c>
      <c r="E1047" s="1434"/>
      <c r="F1047" s="1435"/>
      <c r="G1047" s="450"/>
      <c r="H1047" s="551"/>
      <c r="I1047" s="551"/>
      <c r="J1047" s="551"/>
      <c r="K1047" s="551"/>
      <c r="L1047" s="550"/>
    </row>
    <row r="1048" spans="1:12" s="293" customFormat="1" ht="157.5">
      <c r="A1048" s="179"/>
      <c r="B1048" s="447"/>
      <c r="C1048" s="880">
        <v>1</v>
      </c>
      <c r="D1048" s="867" t="s">
        <v>539</v>
      </c>
      <c r="E1048" s="123" t="s">
        <v>32</v>
      </c>
      <c r="F1048" s="123" t="s">
        <v>540</v>
      </c>
      <c r="G1048" s="867">
        <v>1.2</v>
      </c>
      <c r="H1048" s="867"/>
      <c r="I1048" s="867">
        <v>1.2</v>
      </c>
      <c r="J1048" s="867" t="s">
        <v>381</v>
      </c>
      <c r="K1048" s="881" t="s">
        <v>382</v>
      </c>
      <c r="L1048" s="882" t="s">
        <v>1138</v>
      </c>
    </row>
    <row r="1049" spans="1:12" s="293" customFormat="1" ht="110.25">
      <c r="A1049" s="179"/>
      <c r="B1049" s="447"/>
      <c r="C1049" s="880">
        <v>2</v>
      </c>
      <c r="D1049" s="883" t="s">
        <v>541</v>
      </c>
      <c r="E1049" s="883" t="s">
        <v>23</v>
      </c>
      <c r="F1049" s="880" t="s">
        <v>540</v>
      </c>
      <c r="G1049" s="883">
        <v>1.68</v>
      </c>
      <c r="H1049" s="883"/>
      <c r="I1049" s="883">
        <v>0.67</v>
      </c>
      <c r="J1049" s="881" t="s">
        <v>542</v>
      </c>
      <c r="K1049" s="881" t="s">
        <v>382</v>
      </c>
      <c r="L1049" s="884" t="s">
        <v>1139</v>
      </c>
    </row>
    <row r="1050" spans="1:12" s="293" customFormat="1" ht="78.75">
      <c r="A1050" s="179"/>
      <c r="B1050" s="447"/>
      <c r="C1050" s="880">
        <v>3</v>
      </c>
      <c r="D1050" s="867" t="s">
        <v>1140</v>
      </c>
      <c r="E1050" s="867" t="s">
        <v>23</v>
      </c>
      <c r="F1050" s="867" t="s">
        <v>540</v>
      </c>
      <c r="G1050" s="885">
        <v>0.21</v>
      </c>
      <c r="H1050" s="885"/>
      <c r="I1050" s="885">
        <v>7.0000000000000007E-2</v>
      </c>
      <c r="J1050" s="886" t="s">
        <v>381</v>
      </c>
      <c r="K1050" s="881" t="s">
        <v>382</v>
      </c>
      <c r="L1050" s="882" t="s">
        <v>1141</v>
      </c>
    </row>
    <row r="1051" spans="1:12" s="293" customFormat="1" ht="110.25">
      <c r="A1051" s="179"/>
      <c r="B1051" s="447"/>
      <c r="C1051" s="880">
        <v>4</v>
      </c>
      <c r="D1051" s="887" t="s">
        <v>544</v>
      </c>
      <c r="E1051" s="887" t="s">
        <v>23</v>
      </c>
      <c r="F1051" s="887" t="s">
        <v>540</v>
      </c>
      <c r="G1051" s="888">
        <v>1.05</v>
      </c>
      <c r="H1051" s="889"/>
      <c r="I1051" s="888">
        <v>1.05</v>
      </c>
      <c r="J1051" s="888" t="s">
        <v>545</v>
      </c>
      <c r="K1051" s="881" t="s">
        <v>382</v>
      </c>
      <c r="L1051" s="890" t="s">
        <v>1142</v>
      </c>
    </row>
    <row r="1052" spans="1:12" s="293" customFormat="1" ht="110.25">
      <c r="A1052" s="179"/>
      <c r="B1052" s="447"/>
      <c r="C1052" s="880">
        <v>5</v>
      </c>
      <c r="D1052" s="883" t="s">
        <v>1143</v>
      </c>
      <c r="E1052" s="883" t="s">
        <v>24</v>
      </c>
      <c r="F1052" s="880" t="s">
        <v>540</v>
      </c>
      <c r="G1052" s="883">
        <v>0.2</v>
      </c>
      <c r="H1052" s="883"/>
      <c r="I1052" s="883">
        <v>0.2</v>
      </c>
      <c r="J1052" s="881" t="s">
        <v>546</v>
      </c>
      <c r="K1052" s="881" t="s">
        <v>382</v>
      </c>
      <c r="L1052" s="412" t="s">
        <v>1144</v>
      </c>
    </row>
    <row r="1053" spans="1:12" s="293" customFormat="1" ht="126">
      <c r="A1053" s="179"/>
      <c r="B1053" s="447"/>
      <c r="C1053" s="880">
        <v>6</v>
      </c>
      <c r="D1053" s="883" t="s">
        <v>1145</v>
      </c>
      <c r="E1053" s="883" t="s">
        <v>62</v>
      </c>
      <c r="F1053" s="880" t="s">
        <v>540</v>
      </c>
      <c r="G1053" s="883">
        <v>0.88</v>
      </c>
      <c r="H1053" s="883"/>
      <c r="I1053" s="883">
        <v>0.88</v>
      </c>
      <c r="J1053" s="881" t="s">
        <v>543</v>
      </c>
      <c r="K1053" s="881" t="s">
        <v>382</v>
      </c>
      <c r="L1053" s="412" t="s">
        <v>1146</v>
      </c>
    </row>
    <row r="1054" spans="1:12" s="293" customFormat="1" ht="141.75">
      <c r="A1054" s="179"/>
      <c r="B1054" s="447"/>
      <c r="C1054" s="880">
        <v>7</v>
      </c>
      <c r="D1054" s="867" t="s">
        <v>547</v>
      </c>
      <c r="E1054" s="867" t="s">
        <v>548</v>
      </c>
      <c r="F1054" s="886" t="s">
        <v>540</v>
      </c>
      <c r="G1054" s="891">
        <v>2.5000000000000001E-2</v>
      </c>
      <c r="H1054" s="891"/>
      <c r="I1054" s="891">
        <v>2.5000000000000001E-2</v>
      </c>
      <c r="J1054" s="886" t="s">
        <v>1147</v>
      </c>
      <c r="K1054" s="881" t="s">
        <v>382</v>
      </c>
      <c r="L1054" s="882" t="s">
        <v>1148</v>
      </c>
    </row>
    <row r="1055" spans="1:12" s="293" customFormat="1" ht="78.75">
      <c r="A1055" s="179"/>
      <c r="B1055" s="447"/>
      <c r="C1055" s="880">
        <v>8</v>
      </c>
      <c r="D1055" s="883" t="s">
        <v>1149</v>
      </c>
      <c r="E1055" s="883" t="s">
        <v>23</v>
      </c>
      <c r="F1055" s="880" t="s">
        <v>540</v>
      </c>
      <c r="G1055" s="883">
        <v>1.51</v>
      </c>
      <c r="H1055" s="883"/>
      <c r="I1055" s="883">
        <v>1.51</v>
      </c>
      <c r="J1055" s="881" t="s">
        <v>549</v>
      </c>
      <c r="K1055" s="881" t="s">
        <v>382</v>
      </c>
      <c r="L1055" s="884" t="s">
        <v>1150</v>
      </c>
    </row>
    <row r="1056" spans="1:12" s="293" customFormat="1" ht="110.25">
      <c r="A1056" s="179"/>
      <c r="B1056" s="447"/>
      <c r="C1056" s="880">
        <v>9</v>
      </c>
      <c r="D1056" s="883" t="s">
        <v>1151</v>
      </c>
      <c r="E1056" s="883" t="s">
        <v>23</v>
      </c>
      <c r="F1056" s="880" t="s">
        <v>540</v>
      </c>
      <c r="G1056" s="883">
        <v>1.4</v>
      </c>
      <c r="H1056" s="883"/>
      <c r="I1056" s="883">
        <v>1.4</v>
      </c>
      <c r="J1056" s="881" t="s">
        <v>550</v>
      </c>
      <c r="K1056" s="881" t="s">
        <v>382</v>
      </c>
      <c r="L1056" s="884" t="s">
        <v>1152</v>
      </c>
    </row>
    <row r="1057" spans="1:12" s="288" customFormat="1" ht="15.75">
      <c r="A1057" s="179"/>
      <c r="B1057" s="447"/>
      <c r="C1057" s="526" t="s">
        <v>432</v>
      </c>
      <c r="D1057" s="1433" t="s">
        <v>750</v>
      </c>
      <c r="E1057" s="1434"/>
      <c r="F1057" s="1435"/>
      <c r="G1057" s="450"/>
      <c r="H1057" s="552"/>
      <c r="I1057" s="552"/>
      <c r="J1057" s="526"/>
      <c r="K1057" s="553"/>
      <c r="L1057" s="568"/>
    </row>
    <row r="1058" spans="1:12" s="293" customFormat="1" ht="63">
      <c r="A1058" s="179"/>
      <c r="B1058" s="447"/>
      <c r="C1058" s="880">
        <v>10</v>
      </c>
      <c r="D1058" s="867" t="s">
        <v>1156</v>
      </c>
      <c r="E1058" s="123" t="s">
        <v>23</v>
      </c>
      <c r="F1058" s="123" t="s">
        <v>540</v>
      </c>
      <c r="G1058" s="867">
        <v>5.2999999999999999E-2</v>
      </c>
      <c r="H1058" s="867"/>
      <c r="I1058" s="867">
        <v>5.2999999999999999E-2</v>
      </c>
      <c r="J1058" s="867" t="s">
        <v>1157</v>
      </c>
      <c r="K1058" s="881" t="s">
        <v>382</v>
      </c>
      <c r="L1058" s="882" t="s">
        <v>1158</v>
      </c>
    </row>
    <row r="1059" spans="1:12" s="288" customFormat="1" ht="15.75">
      <c r="A1059" s="179"/>
      <c r="B1059" s="447"/>
      <c r="C1059" s="526" t="s">
        <v>657</v>
      </c>
      <c r="D1059" s="1433" t="s">
        <v>745</v>
      </c>
      <c r="E1059" s="1434"/>
      <c r="F1059" s="1435"/>
      <c r="G1059" s="450"/>
      <c r="H1059" s="552"/>
      <c r="I1059" s="552"/>
      <c r="J1059" s="526"/>
      <c r="K1059" s="553"/>
      <c r="L1059" s="568"/>
    </row>
    <row r="1060" spans="1:12" s="293" customFormat="1" ht="126">
      <c r="A1060" s="27"/>
      <c r="B1060" s="392"/>
      <c r="C1060" s="123">
        <v>11</v>
      </c>
      <c r="D1060" s="123" t="s">
        <v>1159</v>
      </c>
      <c r="E1060" s="123" t="s">
        <v>23</v>
      </c>
      <c r="F1060" s="123" t="s">
        <v>540</v>
      </c>
      <c r="G1060" s="12">
        <v>0.05</v>
      </c>
      <c r="H1060" s="12"/>
      <c r="I1060" s="123">
        <v>0.05</v>
      </c>
      <c r="J1060" s="123" t="s">
        <v>1160</v>
      </c>
      <c r="K1060" s="123" t="s">
        <v>382</v>
      </c>
      <c r="L1060" s="412" t="s">
        <v>3731</v>
      </c>
    </row>
    <row r="1061" spans="1:12" s="288" customFormat="1" ht="15.75">
      <c r="A1061" s="179"/>
      <c r="B1061" s="447"/>
      <c r="C1061" s="1444" t="s">
        <v>198</v>
      </c>
      <c r="D1061" s="1448"/>
      <c r="E1061" s="280"/>
      <c r="F1061" s="280"/>
      <c r="G1061" s="450"/>
      <c r="H1061" s="179"/>
      <c r="I1061" s="179"/>
      <c r="J1061" s="179"/>
      <c r="K1061" s="179"/>
      <c r="L1061" s="280"/>
    </row>
    <row r="1062" spans="1:12" s="288" customFormat="1" ht="15.75">
      <c r="A1062" s="179"/>
      <c r="B1062" s="447"/>
      <c r="C1062" s="448" t="s">
        <v>233</v>
      </c>
      <c r="D1062" s="1444" t="s">
        <v>749</v>
      </c>
      <c r="E1062" s="1445"/>
      <c r="F1062" s="1446"/>
      <c r="G1062" s="450"/>
      <c r="H1062" s="179"/>
      <c r="I1062" s="179"/>
      <c r="J1062" s="179"/>
      <c r="K1062" s="179"/>
      <c r="L1062" s="280"/>
    </row>
    <row r="1063" spans="1:12" s="288" customFormat="1" ht="15.75">
      <c r="A1063" s="179"/>
      <c r="B1063" s="447"/>
      <c r="C1063" s="526" t="s">
        <v>450</v>
      </c>
      <c r="D1063" s="1433" t="s">
        <v>747</v>
      </c>
      <c r="E1063" s="1434"/>
      <c r="F1063" s="1435"/>
      <c r="G1063" s="450"/>
      <c r="H1063" s="552"/>
      <c r="I1063" s="552"/>
      <c r="J1063" s="526"/>
      <c r="K1063" s="553"/>
      <c r="L1063" s="567"/>
    </row>
    <row r="1064" spans="1:12" s="283" customFormat="1" ht="110.25">
      <c r="A1064" s="179"/>
      <c r="B1064" s="447"/>
      <c r="C1064" s="401">
        <v>1</v>
      </c>
      <c r="D1064" s="1293" t="s">
        <v>2894</v>
      </c>
      <c r="E1064" s="401" t="s">
        <v>23</v>
      </c>
      <c r="F1064" s="401" t="s">
        <v>2895</v>
      </c>
      <c r="G1064" s="1294">
        <v>2.48</v>
      </c>
      <c r="H1064" s="527"/>
      <c r="I1064" s="527">
        <f>G1064</f>
        <v>2.48</v>
      </c>
      <c r="J1064" s="401" t="s">
        <v>149</v>
      </c>
      <c r="K1064" s="401" t="s">
        <v>2896</v>
      </c>
      <c r="L1064" s="1293" t="s">
        <v>2897</v>
      </c>
    </row>
    <row r="1065" spans="1:12" s="283" customFormat="1" ht="126">
      <c r="A1065" s="179"/>
      <c r="B1065" s="447"/>
      <c r="C1065" s="401">
        <v>2</v>
      </c>
      <c r="D1065" s="1295" t="s">
        <v>2898</v>
      </c>
      <c r="E1065" s="1296" t="s">
        <v>23</v>
      </c>
      <c r="F1065" s="1297" t="s">
        <v>25</v>
      </c>
      <c r="G1065" s="1294">
        <v>0.54</v>
      </c>
      <c r="H1065" s="1298"/>
      <c r="I1065" s="1298">
        <v>0.54</v>
      </c>
      <c r="J1065" s="27" t="s">
        <v>149</v>
      </c>
      <c r="K1065" s="401" t="s">
        <v>2899</v>
      </c>
      <c r="L1065" s="1299" t="s">
        <v>4120</v>
      </c>
    </row>
    <row r="1066" spans="1:12" s="283" customFormat="1" ht="126">
      <c r="A1066" s="179"/>
      <c r="B1066" s="447"/>
      <c r="C1066" s="401">
        <v>3</v>
      </c>
      <c r="D1066" s="1295" t="s">
        <v>2900</v>
      </c>
      <c r="E1066" s="1296" t="s">
        <v>23</v>
      </c>
      <c r="F1066" s="1297" t="s">
        <v>25</v>
      </c>
      <c r="G1066" s="1294">
        <v>0.52</v>
      </c>
      <c r="H1066" s="1298"/>
      <c r="I1066" s="1298">
        <v>0.52</v>
      </c>
      <c r="J1066" s="27" t="s">
        <v>149</v>
      </c>
      <c r="K1066" s="401" t="s">
        <v>2901</v>
      </c>
      <c r="L1066" s="1299" t="s">
        <v>4121</v>
      </c>
    </row>
    <row r="1067" spans="1:12" s="283" customFormat="1" ht="157.5">
      <c r="A1067" s="179"/>
      <c r="B1067" s="447"/>
      <c r="C1067" s="401">
        <v>4</v>
      </c>
      <c r="D1067" s="1203" t="s">
        <v>2902</v>
      </c>
      <c r="E1067" s="1204" t="s">
        <v>14</v>
      </c>
      <c r="F1067" s="1204" t="s">
        <v>2903</v>
      </c>
      <c r="G1067" s="1205">
        <v>0.5</v>
      </c>
      <c r="H1067" s="1205"/>
      <c r="I1067" s="1205">
        <v>0.5</v>
      </c>
      <c r="J1067" s="9" t="s">
        <v>149</v>
      </c>
      <c r="K1067" s="8" t="s">
        <v>2899</v>
      </c>
      <c r="L1067" s="1203" t="s">
        <v>4122</v>
      </c>
    </row>
    <row r="1068" spans="1:12" s="283" customFormat="1" ht="31.5">
      <c r="A1068" s="179"/>
      <c r="B1068" s="447"/>
      <c r="C1068" s="401">
        <v>5</v>
      </c>
      <c r="D1068" s="122" t="s">
        <v>2904</v>
      </c>
      <c r="E1068" s="1300" t="s">
        <v>20</v>
      </c>
      <c r="F1068" s="123" t="s">
        <v>2905</v>
      </c>
      <c r="G1068" s="1301">
        <v>0.06</v>
      </c>
      <c r="H1068" s="1301"/>
      <c r="I1068" s="1301">
        <v>0.06</v>
      </c>
      <c r="J1068" s="123" t="s">
        <v>149</v>
      </c>
      <c r="K1068" s="123" t="s">
        <v>2906</v>
      </c>
      <c r="L1068" s="122" t="s">
        <v>2907</v>
      </c>
    </row>
    <row r="1069" spans="1:12" s="283" customFormat="1" ht="110.25">
      <c r="A1069" s="179"/>
      <c r="B1069" s="447"/>
      <c r="C1069" s="401">
        <v>6</v>
      </c>
      <c r="D1069" s="122" t="s">
        <v>2908</v>
      </c>
      <c r="E1069" s="1302" t="s">
        <v>22</v>
      </c>
      <c r="F1069" s="123" t="s">
        <v>2909</v>
      </c>
      <c r="G1069" s="1207">
        <v>6.58</v>
      </c>
      <c r="H1069" s="1207"/>
      <c r="I1069" s="1207">
        <v>6.58</v>
      </c>
      <c r="J1069" s="123" t="s">
        <v>149</v>
      </c>
      <c r="K1069" s="123" t="s">
        <v>2910</v>
      </c>
      <c r="L1069" s="1203" t="s">
        <v>2911</v>
      </c>
    </row>
    <row r="1070" spans="1:12" s="283" customFormat="1" ht="63">
      <c r="A1070" s="179"/>
      <c r="B1070" s="447"/>
      <c r="C1070" s="401">
        <v>7</v>
      </c>
      <c r="D1070" s="107" t="s">
        <v>2912</v>
      </c>
      <c r="E1070" s="27" t="s">
        <v>23</v>
      </c>
      <c r="F1070" s="27" t="s">
        <v>25</v>
      </c>
      <c r="G1070" s="1294">
        <v>0.56000000000000005</v>
      </c>
      <c r="H1070" s="27"/>
      <c r="I1070" s="27">
        <v>0.56000000000000005</v>
      </c>
      <c r="J1070" s="27" t="s">
        <v>149</v>
      </c>
      <c r="K1070" s="401" t="s">
        <v>2901</v>
      </c>
      <c r="L1070" s="107" t="s">
        <v>4123</v>
      </c>
    </row>
    <row r="1071" spans="1:12" s="283" customFormat="1" ht="31.5">
      <c r="A1071" s="179"/>
      <c r="B1071" s="447"/>
      <c r="C1071" s="401">
        <v>8</v>
      </c>
      <c r="D1071" s="107" t="s">
        <v>2913</v>
      </c>
      <c r="E1071" s="27" t="s">
        <v>23</v>
      </c>
      <c r="F1071" s="27" t="s">
        <v>2909</v>
      </c>
      <c r="G1071" s="1294">
        <v>0.79</v>
      </c>
      <c r="H1071" s="27"/>
      <c r="I1071" s="27">
        <v>0.23</v>
      </c>
      <c r="J1071" s="27" t="s">
        <v>149</v>
      </c>
      <c r="K1071" s="27" t="s">
        <v>2914</v>
      </c>
      <c r="L1071" s="107" t="s">
        <v>2915</v>
      </c>
    </row>
    <row r="1072" spans="1:12" s="283" customFormat="1" ht="47.25">
      <c r="A1072" s="179"/>
      <c r="B1072" s="447"/>
      <c r="C1072" s="401">
        <v>9</v>
      </c>
      <c r="D1072" s="107" t="s">
        <v>2916</v>
      </c>
      <c r="E1072" s="27" t="s">
        <v>23</v>
      </c>
      <c r="F1072" s="27" t="s">
        <v>2909</v>
      </c>
      <c r="G1072" s="1294">
        <v>1.07</v>
      </c>
      <c r="H1072" s="27"/>
      <c r="I1072" s="27">
        <v>0.3</v>
      </c>
      <c r="J1072" s="27" t="s">
        <v>149</v>
      </c>
      <c r="K1072" s="27" t="s">
        <v>2917</v>
      </c>
      <c r="L1072" s="107" t="s">
        <v>2918</v>
      </c>
    </row>
    <row r="1073" spans="1:12" s="283" customFormat="1" ht="31.5">
      <c r="A1073" s="179"/>
      <c r="B1073" s="447"/>
      <c r="C1073" s="401">
        <v>10</v>
      </c>
      <c r="D1073" s="107" t="s">
        <v>2919</v>
      </c>
      <c r="E1073" s="27" t="s">
        <v>23</v>
      </c>
      <c r="F1073" s="27" t="s">
        <v>2909</v>
      </c>
      <c r="G1073" s="1294">
        <v>0.34</v>
      </c>
      <c r="H1073" s="27"/>
      <c r="I1073" s="27">
        <v>0.1</v>
      </c>
      <c r="J1073" s="27" t="s">
        <v>149</v>
      </c>
      <c r="K1073" s="27" t="s">
        <v>2920</v>
      </c>
      <c r="L1073" s="107" t="s">
        <v>2921</v>
      </c>
    </row>
    <row r="1074" spans="1:12" s="283" customFormat="1" ht="63">
      <c r="A1074" s="179"/>
      <c r="B1074" s="447"/>
      <c r="C1074" s="401">
        <v>11</v>
      </c>
      <c r="D1074" s="107" t="s">
        <v>2922</v>
      </c>
      <c r="E1074" s="27" t="s">
        <v>23</v>
      </c>
      <c r="F1074" s="27" t="s">
        <v>2909</v>
      </c>
      <c r="G1074" s="1294">
        <v>5.13</v>
      </c>
      <c r="H1074" s="27"/>
      <c r="I1074" s="27">
        <v>1.47</v>
      </c>
      <c r="J1074" s="27" t="s">
        <v>149</v>
      </c>
      <c r="K1074" s="27" t="s">
        <v>2923</v>
      </c>
      <c r="L1074" s="107" t="s">
        <v>2924</v>
      </c>
    </row>
    <row r="1075" spans="1:12" s="283" customFormat="1" ht="47.25">
      <c r="A1075" s="179"/>
      <c r="B1075" s="447"/>
      <c r="C1075" s="401">
        <v>12</v>
      </c>
      <c r="D1075" s="107" t="s">
        <v>2925</v>
      </c>
      <c r="E1075" s="27" t="s">
        <v>23</v>
      </c>
      <c r="F1075" s="27" t="s">
        <v>2909</v>
      </c>
      <c r="G1075" s="1294">
        <v>1.76</v>
      </c>
      <c r="H1075" s="27"/>
      <c r="I1075" s="27">
        <v>0.5</v>
      </c>
      <c r="J1075" s="27" t="s">
        <v>149</v>
      </c>
      <c r="K1075" s="27" t="s">
        <v>2926</v>
      </c>
      <c r="L1075" s="107" t="s">
        <v>2927</v>
      </c>
    </row>
    <row r="1076" spans="1:12" s="283" customFormat="1" ht="47.25">
      <c r="A1076" s="179"/>
      <c r="B1076" s="447"/>
      <c r="C1076" s="401">
        <v>13</v>
      </c>
      <c r="D1076" s="107" t="s">
        <v>2928</v>
      </c>
      <c r="E1076" s="27" t="s">
        <v>23</v>
      </c>
      <c r="F1076" s="27" t="s">
        <v>2909</v>
      </c>
      <c r="G1076" s="1294">
        <v>1.73</v>
      </c>
      <c r="H1076" s="27"/>
      <c r="I1076" s="27">
        <v>1.73</v>
      </c>
      <c r="J1076" s="27" t="s">
        <v>149</v>
      </c>
      <c r="K1076" s="27" t="s">
        <v>2929</v>
      </c>
      <c r="L1076" s="107" t="s">
        <v>2930</v>
      </c>
    </row>
    <row r="1077" spans="1:12" s="283" customFormat="1" ht="31.5">
      <c r="A1077" s="179"/>
      <c r="B1077" s="447"/>
      <c r="C1077" s="401">
        <v>14</v>
      </c>
      <c r="D1077" s="107" t="s">
        <v>2931</v>
      </c>
      <c r="E1077" s="27" t="s">
        <v>23</v>
      </c>
      <c r="F1077" s="27" t="s">
        <v>2909</v>
      </c>
      <c r="G1077" s="1294">
        <v>0.5</v>
      </c>
      <c r="H1077" s="27"/>
      <c r="I1077" s="27">
        <v>0.5</v>
      </c>
      <c r="J1077" s="27" t="s">
        <v>149</v>
      </c>
      <c r="K1077" s="27" t="s">
        <v>2932</v>
      </c>
      <c r="L1077" s="107" t="s">
        <v>2933</v>
      </c>
    </row>
    <row r="1078" spans="1:12" s="283" customFormat="1" ht="47.25">
      <c r="A1078" s="179"/>
      <c r="B1078" s="447"/>
      <c r="C1078" s="401">
        <v>15</v>
      </c>
      <c r="D1078" s="107" t="s">
        <v>2934</v>
      </c>
      <c r="E1078" s="27" t="s">
        <v>23</v>
      </c>
      <c r="F1078" s="27" t="s">
        <v>2909</v>
      </c>
      <c r="G1078" s="1294">
        <v>0.32</v>
      </c>
      <c r="H1078" s="27"/>
      <c r="I1078" s="27">
        <v>0.32</v>
      </c>
      <c r="J1078" s="27" t="s">
        <v>149</v>
      </c>
      <c r="K1078" s="27" t="s">
        <v>2935</v>
      </c>
      <c r="L1078" s="107" t="s">
        <v>2936</v>
      </c>
    </row>
    <row r="1079" spans="1:12" s="283" customFormat="1" ht="31.5">
      <c r="A1079" s="179"/>
      <c r="B1079" s="447"/>
      <c r="C1079" s="401">
        <v>16</v>
      </c>
      <c r="D1079" s="107" t="s">
        <v>2937</v>
      </c>
      <c r="E1079" s="27" t="s">
        <v>24</v>
      </c>
      <c r="F1079" s="27" t="s">
        <v>25</v>
      </c>
      <c r="G1079" s="1294">
        <v>0.77</v>
      </c>
      <c r="H1079" s="27"/>
      <c r="I1079" s="27">
        <v>0.12</v>
      </c>
      <c r="J1079" s="27" t="s">
        <v>149</v>
      </c>
      <c r="K1079" s="27" t="s">
        <v>2938</v>
      </c>
      <c r="L1079" s="107" t="s">
        <v>2939</v>
      </c>
    </row>
    <row r="1080" spans="1:12" s="283" customFormat="1" ht="63">
      <c r="A1080" s="179"/>
      <c r="B1080" s="447"/>
      <c r="C1080" s="401">
        <v>17</v>
      </c>
      <c r="D1080" s="107" t="s">
        <v>2940</v>
      </c>
      <c r="E1080" s="27" t="s">
        <v>24</v>
      </c>
      <c r="F1080" s="27" t="s">
        <v>2909</v>
      </c>
      <c r="G1080" s="1294">
        <v>1.2</v>
      </c>
      <c r="H1080" s="27"/>
      <c r="I1080" s="27">
        <v>1.2</v>
      </c>
      <c r="J1080" s="27" t="s">
        <v>149</v>
      </c>
      <c r="K1080" s="27" t="s">
        <v>2941</v>
      </c>
      <c r="L1080" s="107" t="s">
        <v>2942</v>
      </c>
    </row>
    <row r="1081" spans="1:12" s="283" customFormat="1" ht="31.5">
      <c r="A1081" s="179"/>
      <c r="B1081" s="447"/>
      <c r="C1081" s="401">
        <v>18</v>
      </c>
      <c r="D1081" s="107" t="s">
        <v>2943</v>
      </c>
      <c r="E1081" s="27" t="s">
        <v>24</v>
      </c>
      <c r="F1081" s="27" t="s">
        <v>2909</v>
      </c>
      <c r="G1081" s="1294">
        <v>1.4</v>
      </c>
      <c r="H1081" s="27"/>
      <c r="I1081" s="27">
        <v>0.95</v>
      </c>
      <c r="J1081" s="27" t="s">
        <v>149</v>
      </c>
      <c r="K1081" s="27" t="s">
        <v>2938</v>
      </c>
      <c r="L1081" s="107" t="s">
        <v>2944</v>
      </c>
    </row>
    <row r="1082" spans="1:12" s="283" customFormat="1" ht="78.75">
      <c r="A1082" s="179"/>
      <c r="B1082" s="447"/>
      <c r="C1082" s="401">
        <v>19</v>
      </c>
      <c r="D1082" s="107" t="s">
        <v>2945</v>
      </c>
      <c r="E1082" s="27" t="s">
        <v>23</v>
      </c>
      <c r="F1082" s="27" t="s">
        <v>2909</v>
      </c>
      <c r="G1082" s="1294">
        <v>16.79</v>
      </c>
      <c r="H1082" s="27"/>
      <c r="I1082" s="27">
        <v>2.73</v>
      </c>
      <c r="J1082" s="27" t="s">
        <v>149</v>
      </c>
      <c r="K1082" s="27" t="s">
        <v>2946</v>
      </c>
      <c r="L1082" s="107" t="s">
        <v>2947</v>
      </c>
    </row>
    <row r="1083" spans="1:12" s="283" customFormat="1" ht="63">
      <c r="A1083" s="179"/>
      <c r="B1083" s="447"/>
      <c r="C1083" s="401">
        <v>20</v>
      </c>
      <c r="D1083" s="107" t="s">
        <v>2948</v>
      </c>
      <c r="E1083" s="27" t="s">
        <v>23</v>
      </c>
      <c r="F1083" s="27" t="s">
        <v>2909</v>
      </c>
      <c r="G1083" s="1294">
        <v>0.2</v>
      </c>
      <c r="H1083" s="27"/>
      <c r="I1083" s="27">
        <v>0.2</v>
      </c>
      <c r="J1083" s="27" t="s">
        <v>149</v>
      </c>
      <c r="K1083" s="27" t="s">
        <v>2949</v>
      </c>
      <c r="L1083" s="107" t="s">
        <v>2950</v>
      </c>
    </row>
    <row r="1084" spans="1:12" s="283" customFormat="1" ht="78.75">
      <c r="A1084" s="179"/>
      <c r="B1084" s="447"/>
      <c r="C1084" s="401">
        <v>21</v>
      </c>
      <c r="D1084" s="122" t="s">
        <v>2951</v>
      </c>
      <c r="E1084" s="123" t="s">
        <v>24</v>
      </c>
      <c r="F1084" s="123" t="s">
        <v>2909</v>
      </c>
      <c r="G1084" s="1207">
        <v>0.81</v>
      </c>
      <c r="H1084" s="1207"/>
      <c r="I1084" s="1207">
        <v>0.81</v>
      </c>
      <c r="J1084" s="123" t="s">
        <v>149</v>
      </c>
      <c r="K1084" s="123" t="s">
        <v>2952</v>
      </c>
      <c r="L1084" s="122" t="s">
        <v>2953</v>
      </c>
    </row>
    <row r="1085" spans="1:12" s="283" customFormat="1" ht="126">
      <c r="A1085" s="179"/>
      <c r="B1085" s="447"/>
      <c r="C1085" s="401">
        <v>22</v>
      </c>
      <c r="D1085" s="122" t="s">
        <v>2954</v>
      </c>
      <c r="E1085" s="123" t="s">
        <v>14</v>
      </c>
      <c r="F1085" s="123" t="s">
        <v>2909</v>
      </c>
      <c r="G1085" s="1207">
        <v>0.75</v>
      </c>
      <c r="H1085" s="1207"/>
      <c r="I1085" s="1207">
        <v>0.75</v>
      </c>
      <c r="J1085" s="123" t="s">
        <v>149</v>
      </c>
      <c r="K1085" s="123" t="s">
        <v>2949</v>
      </c>
      <c r="L1085" s="122" t="s">
        <v>2955</v>
      </c>
    </row>
    <row r="1086" spans="1:12" s="283" customFormat="1" ht="110.25">
      <c r="A1086" s="179"/>
      <c r="B1086" s="447"/>
      <c r="C1086" s="401">
        <v>23</v>
      </c>
      <c r="D1086" s="122" t="s">
        <v>2956</v>
      </c>
      <c r="E1086" s="123" t="s">
        <v>15</v>
      </c>
      <c r="F1086" s="123" t="s">
        <v>2909</v>
      </c>
      <c r="G1086" s="1207">
        <v>0.5</v>
      </c>
      <c r="H1086" s="1207"/>
      <c r="I1086" s="1207">
        <v>0.5</v>
      </c>
      <c r="J1086" s="123" t="s">
        <v>149</v>
      </c>
      <c r="K1086" s="401" t="s">
        <v>2901</v>
      </c>
      <c r="L1086" s="122" t="s">
        <v>4124</v>
      </c>
    </row>
    <row r="1087" spans="1:12" s="283" customFormat="1" ht="126">
      <c r="A1087" s="179"/>
      <c r="B1087" s="447"/>
      <c r="C1087" s="401">
        <v>24</v>
      </c>
      <c r="D1087" s="1293" t="s">
        <v>2957</v>
      </c>
      <c r="E1087" s="401" t="s">
        <v>22</v>
      </c>
      <c r="F1087" s="401" t="s">
        <v>2909</v>
      </c>
      <c r="G1087" s="1294">
        <v>0.8</v>
      </c>
      <c r="H1087" s="1303">
        <v>0.8</v>
      </c>
      <c r="I1087" s="1303">
        <f>G1087</f>
        <v>0.8</v>
      </c>
      <c r="J1087" s="401" t="s">
        <v>149</v>
      </c>
      <c r="K1087" s="401" t="s">
        <v>2952</v>
      </c>
      <c r="L1087" s="1293" t="s">
        <v>4125</v>
      </c>
    </row>
    <row r="1088" spans="1:12" s="283" customFormat="1" ht="110.25">
      <c r="A1088" s="179"/>
      <c r="B1088" s="447"/>
      <c r="C1088" s="401">
        <v>25</v>
      </c>
      <c r="D1088" s="107" t="s">
        <v>2958</v>
      </c>
      <c r="E1088" s="27" t="s">
        <v>23</v>
      </c>
      <c r="F1088" s="27" t="s">
        <v>2909</v>
      </c>
      <c r="G1088" s="1294">
        <v>3.7</v>
      </c>
      <c r="H1088" s="27"/>
      <c r="I1088" s="27">
        <v>3.7</v>
      </c>
      <c r="J1088" s="27" t="s">
        <v>149</v>
      </c>
      <c r="K1088" s="27" t="s">
        <v>2959</v>
      </c>
      <c r="L1088" s="107" t="s">
        <v>2960</v>
      </c>
    </row>
    <row r="1089" spans="1:12" s="283" customFormat="1" ht="110.25">
      <c r="A1089" s="179"/>
      <c r="B1089" s="447"/>
      <c r="C1089" s="401">
        <v>26</v>
      </c>
      <c r="D1089" s="107" t="s">
        <v>2961</v>
      </c>
      <c r="E1089" s="27" t="s">
        <v>24</v>
      </c>
      <c r="F1089" s="27" t="s">
        <v>25</v>
      </c>
      <c r="G1089" s="1294">
        <v>0.56999999999999995</v>
      </c>
      <c r="H1089" s="27"/>
      <c r="I1089" s="27">
        <v>0.56999999999999995</v>
      </c>
      <c r="J1089" s="27" t="s">
        <v>149</v>
      </c>
      <c r="K1089" s="27" t="s">
        <v>2906</v>
      </c>
      <c r="L1089" s="107" t="s">
        <v>2962</v>
      </c>
    </row>
    <row r="1090" spans="1:12" s="283" customFormat="1" ht="110.25">
      <c r="A1090" s="179"/>
      <c r="B1090" s="447"/>
      <c r="C1090" s="401">
        <v>27</v>
      </c>
      <c r="D1090" s="107" t="s">
        <v>2963</v>
      </c>
      <c r="E1090" s="27" t="s">
        <v>24</v>
      </c>
      <c r="F1090" s="27" t="s">
        <v>2909</v>
      </c>
      <c r="G1090" s="1294">
        <v>0.57999999999999996</v>
      </c>
      <c r="H1090" s="27"/>
      <c r="I1090" s="27">
        <v>0.57999999999999996</v>
      </c>
      <c r="J1090" s="27" t="s">
        <v>149</v>
      </c>
      <c r="K1090" s="27" t="s">
        <v>2899</v>
      </c>
      <c r="L1090" s="107" t="s">
        <v>2964</v>
      </c>
    </row>
    <row r="1091" spans="1:12" s="283" customFormat="1" ht="78.75">
      <c r="A1091" s="179"/>
      <c r="B1091" s="447"/>
      <c r="C1091" s="401">
        <v>28</v>
      </c>
      <c r="D1091" s="107" t="s">
        <v>2965</v>
      </c>
      <c r="E1091" s="27" t="s">
        <v>24</v>
      </c>
      <c r="F1091" s="27" t="s">
        <v>2909</v>
      </c>
      <c r="G1091" s="1294">
        <v>0.68</v>
      </c>
      <c r="H1091" s="27"/>
      <c r="I1091" s="27">
        <v>0.68</v>
      </c>
      <c r="J1091" s="27" t="s">
        <v>149</v>
      </c>
      <c r="K1091" s="27" t="s">
        <v>2952</v>
      </c>
      <c r="L1091" s="107" t="s">
        <v>2966</v>
      </c>
    </row>
    <row r="1092" spans="1:12" s="283" customFormat="1" ht="110.25">
      <c r="A1092" s="179"/>
      <c r="B1092" s="447"/>
      <c r="C1092" s="401">
        <v>29</v>
      </c>
      <c r="D1092" s="107" t="s">
        <v>2967</v>
      </c>
      <c r="E1092" s="27" t="s">
        <v>24</v>
      </c>
      <c r="F1092" s="27" t="s">
        <v>2909</v>
      </c>
      <c r="G1092" s="1294">
        <v>2.8</v>
      </c>
      <c r="H1092" s="27"/>
      <c r="I1092" s="27">
        <v>2.8</v>
      </c>
      <c r="J1092" s="27" t="s">
        <v>149</v>
      </c>
      <c r="K1092" s="401" t="s">
        <v>2901</v>
      </c>
      <c r="L1092" s="107" t="s">
        <v>2968</v>
      </c>
    </row>
    <row r="1093" spans="1:12" s="283" customFormat="1" ht="141.75">
      <c r="A1093" s="179"/>
      <c r="B1093" s="447"/>
      <c r="C1093" s="401">
        <v>30</v>
      </c>
      <c r="D1093" s="107" t="s">
        <v>2969</v>
      </c>
      <c r="E1093" s="27" t="s">
        <v>14</v>
      </c>
      <c r="F1093" s="27" t="s">
        <v>25</v>
      </c>
      <c r="G1093" s="1294">
        <v>0.16</v>
      </c>
      <c r="H1093" s="27"/>
      <c r="I1093" s="27">
        <v>0.16</v>
      </c>
      <c r="J1093" s="27" t="s">
        <v>149</v>
      </c>
      <c r="K1093" s="401" t="s">
        <v>2901</v>
      </c>
      <c r="L1093" s="107" t="s">
        <v>4126</v>
      </c>
    </row>
    <row r="1094" spans="1:12" s="283" customFormat="1" ht="141.75">
      <c r="A1094" s="179"/>
      <c r="B1094" s="447"/>
      <c r="C1094" s="401">
        <v>31</v>
      </c>
      <c r="D1094" s="107" t="s">
        <v>2970</v>
      </c>
      <c r="E1094" s="27" t="s">
        <v>14</v>
      </c>
      <c r="F1094" s="27" t="s">
        <v>25</v>
      </c>
      <c r="G1094" s="1294">
        <v>0.4</v>
      </c>
      <c r="H1094" s="27"/>
      <c r="I1094" s="27">
        <v>0.4</v>
      </c>
      <c r="J1094" s="27" t="s">
        <v>149</v>
      </c>
      <c r="K1094" s="27" t="s">
        <v>2901</v>
      </c>
      <c r="L1094" s="107" t="s">
        <v>4127</v>
      </c>
    </row>
    <row r="1095" spans="1:12" s="283" customFormat="1" ht="126">
      <c r="A1095" s="179"/>
      <c r="B1095" s="447"/>
      <c r="C1095" s="401">
        <v>32</v>
      </c>
      <c r="D1095" s="107" t="s">
        <v>2971</v>
      </c>
      <c r="E1095" s="27" t="s">
        <v>51</v>
      </c>
      <c r="F1095" s="27" t="s">
        <v>2972</v>
      </c>
      <c r="G1095" s="1294">
        <v>0.34</v>
      </c>
      <c r="H1095" s="27"/>
      <c r="I1095" s="27">
        <v>0.34</v>
      </c>
      <c r="J1095" s="27" t="s">
        <v>149</v>
      </c>
      <c r="K1095" s="27" t="s">
        <v>2973</v>
      </c>
      <c r="L1095" s="107" t="s">
        <v>4128</v>
      </c>
    </row>
    <row r="1096" spans="1:12" s="283" customFormat="1" ht="78.75">
      <c r="A1096" s="179"/>
      <c r="B1096" s="447"/>
      <c r="C1096" s="401">
        <v>33</v>
      </c>
      <c r="D1096" s="107" t="s">
        <v>2974</v>
      </c>
      <c r="E1096" s="27" t="s">
        <v>20</v>
      </c>
      <c r="F1096" s="27" t="s">
        <v>2905</v>
      </c>
      <c r="G1096" s="1294">
        <v>0.05</v>
      </c>
      <c r="H1096" s="27"/>
      <c r="I1096" s="27">
        <v>0.05</v>
      </c>
      <c r="J1096" s="27" t="s">
        <v>149</v>
      </c>
      <c r="K1096" s="27" t="s">
        <v>2906</v>
      </c>
      <c r="L1096" s="107" t="s">
        <v>4129</v>
      </c>
    </row>
    <row r="1097" spans="1:12" s="283" customFormat="1" ht="173.25">
      <c r="A1097" s="179"/>
      <c r="B1097" s="447"/>
      <c r="C1097" s="401">
        <v>34</v>
      </c>
      <c r="D1097" s="107" t="s">
        <v>3732</v>
      </c>
      <c r="E1097" s="27" t="s">
        <v>31</v>
      </c>
      <c r="F1097" s="27" t="s">
        <v>2909</v>
      </c>
      <c r="G1097" s="1294">
        <f>9.76-1.1</f>
        <v>8.66</v>
      </c>
      <c r="H1097" s="27"/>
      <c r="I1097" s="27">
        <v>0.8</v>
      </c>
      <c r="J1097" s="27" t="s">
        <v>149</v>
      </c>
      <c r="K1097" s="27" t="s">
        <v>3733</v>
      </c>
      <c r="L1097" s="107" t="s">
        <v>3734</v>
      </c>
    </row>
    <row r="1098" spans="1:12" s="283" customFormat="1" ht="126">
      <c r="A1098" s="179"/>
      <c r="B1098" s="447"/>
      <c r="C1098" s="401">
        <v>35</v>
      </c>
      <c r="D1098" s="107" t="s">
        <v>3735</v>
      </c>
      <c r="E1098" s="27" t="s">
        <v>23</v>
      </c>
      <c r="F1098" s="27" t="s">
        <v>2909</v>
      </c>
      <c r="G1098" s="1294">
        <v>0.46</v>
      </c>
      <c r="H1098" s="27"/>
      <c r="I1098" s="27">
        <v>0.46</v>
      </c>
      <c r="J1098" s="27" t="s">
        <v>149</v>
      </c>
      <c r="K1098" s="27" t="s">
        <v>2899</v>
      </c>
      <c r="L1098" s="107" t="s">
        <v>3737</v>
      </c>
    </row>
    <row r="1099" spans="1:12" s="283" customFormat="1" ht="173.25">
      <c r="A1099" s="179"/>
      <c r="B1099" s="447"/>
      <c r="C1099" s="401">
        <v>36</v>
      </c>
      <c r="D1099" s="107" t="s">
        <v>3736</v>
      </c>
      <c r="E1099" s="27" t="s">
        <v>32</v>
      </c>
      <c r="F1099" s="27" t="s">
        <v>2909</v>
      </c>
      <c r="G1099" s="1294">
        <v>1.8</v>
      </c>
      <c r="H1099" s="27"/>
      <c r="I1099" s="27">
        <v>1.8</v>
      </c>
      <c r="J1099" s="27" t="s">
        <v>149</v>
      </c>
      <c r="K1099" s="27" t="s">
        <v>2901</v>
      </c>
      <c r="L1099" s="107" t="s">
        <v>3738</v>
      </c>
    </row>
    <row r="1100" spans="1:12" s="283" customFormat="1" ht="78.75">
      <c r="A1100" s="179"/>
      <c r="B1100" s="447"/>
      <c r="C1100" s="401">
        <v>37</v>
      </c>
      <c r="D1100" s="107" t="s">
        <v>3739</v>
      </c>
      <c r="E1100" s="27" t="s">
        <v>23</v>
      </c>
      <c r="F1100" s="27" t="s">
        <v>404</v>
      </c>
      <c r="G1100" s="1294">
        <v>7.2460000000000004</v>
      </c>
      <c r="H1100" s="27"/>
      <c r="I1100" s="27">
        <v>7.2460000000000004</v>
      </c>
      <c r="J1100" s="27" t="s">
        <v>149</v>
      </c>
      <c r="K1100" s="27" t="s">
        <v>3740</v>
      </c>
      <c r="L1100" s="107" t="s">
        <v>3741</v>
      </c>
    </row>
    <row r="1101" spans="1:12" s="288" customFormat="1" ht="15.75">
      <c r="A1101" s="179"/>
      <c r="B1101" s="447"/>
      <c r="C1101" s="526" t="s">
        <v>431</v>
      </c>
      <c r="D1101" s="1433" t="s">
        <v>743</v>
      </c>
      <c r="E1101" s="1434"/>
      <c r="F1101" s="1435"/>
      <c r="G1101" s="450"/>
      <c r="H1101" s="552"/>
      <c r="I1101" s="552"/>
      <c r="J1101" s="526"/>
      <c r="K1101" s="526"/>
      <c r="L1101" s="528"/>
    </row>
    <row r="1102" spans="1:12" s="288" customFormat="1" ht="141.75">
      <c r="A1102" s="179"/>
      <c r="B1102" s="447"/>
      <c r="C1102" s="401">
        <v>38</v>
      </c>
      <c r="D1102" s="2" t="s">
        <v>2975</v>
      </c>
      <c r="E1102" s="27" t="s">
        <v>51</v>
      </c>
      <c r="F1102" s="27" t="s">
        <v>2972</v>
      </c>
      <c r="G1102" s="1294">
        <v>0.71</v>
      </c>
      <c r="H1102" s="27"/>
      <c r="I1102" s="27">
        <v>0.71</v>
      </c>
      <c r="J1102" s="27" t="s">
        <v>149</v>
      </c>
      <c r="K1102" s="401" t="s">
        <v>2973</v>
      </c>
      <c r="L1102" s="2" t="s">
        <v>4130</v>
      </c>
    </row>
    <row r="1103" spans="1:12" s="283" customFormat="1" ht="126">
      <c r="A1103" s="27"/>
      <c r="B1103" s="392"/>
      <c r="C1103" s="401">
        <v>39</v>
      </c>
      <c r="D1103" s="2" t="s">
        <v>2976</v>
      </c>
      <c r="E1103" s="27" t="s">
        <v>23</v>
      </c>
      <c r="F1103" s="27" t="s">
        <v>2972</v>
      </c>
      <c r="G1103" s="1294">
        <v>0.35</v>
      </c>
      <c r="H1103" s="27"/>
      <c r="I1103" s="27">
        <v>0.35</v>
      </c>
      <c r="J1103" s="27" t="s">
        <v>149</v>
      </c>
      <c r="K1103" s="401" t="s">
        <v>2901</v>
      </c>
      <c r="L1103" s="2" t="s">
        <v>4131</v>
      </c>
    </row>
    <row r="1104" spans="1:12" s="283" customFormat="1" ht="63">
      <c r="A1104" s="179"/>
      <c r="B1104" s="447"/>
      <c r="C1104" s="401">
        <v>40</v>
      </c>
      <c r="D1104" s="12" t="s">
        <v>2977</v>
      </c>
      <c r="E1104" s="123" t="s">
        <v>23</v>
      </c>
      <c r="F1104" s="123" t="s">
        <v>2972</v>
      </c>
      <c r="G1104" s="1207">
        <v>0.26</v>
      </c>
      <c r="H1104" s="1207"/>
      <c r="I1104" s="1207">
        <v>0.26</v>
      </c>
      <c r="J1104" s="123" t="s">
        <v>149</v>
      </c>
      <c r="K1104" s="8" t="s">
        <v>2973</v>
      </c>
      <c r="L1104" s="12" t="s">
        <v>4132</v>
      </c>
    </row>
    <row r="1105" spans="1:12" s="283" customFormat="1" ht="47.25">
      <c r="A1105" s="179"/>
      <c r="B1105" s="447"/>
      <c r="C1105" s="401">
        <v>41</v>
      </c>
      <c r="D1105" s="12" t="s">
        <v>2978</v>
      </c>
      <c r="E1105" s="123" t="s">
        <v>24</v>
      </c>
      <c r="F1105" s="123" t="s">
        <v>2909</v>
      </c>
      <c r="G1105" s="1207">
        <v>2.1</v>
      </c>
      <c r="H1105" s="1207"/>
      <c r="I1105" s="1207">
        <v>2.1</v>
      </c>
      <c r="J1105" s="123" t="s">
        <v>149</v>
      </c>
      <c r="K1105" s="401" t="s">
        <v>2901</v>
      </c>
      <c r="L1105" s="12" t="s">
        <v>2979</v>
      </c>
    </row>
    <row r="1106" spans="1:12" s="283" customFormat="1" ht="126">
      <c r="A1106" s="400"/>
      <c r="B1106" s="485"/>
      <c r="C1106" s="401">
        <v>42</v>
      </c>
      <c r="D1106" s="12" t="s">
        <v>2980</v>
      </c>
      <c r="E1106" s="123" t="s">
        <v>32</v>
      </c>
      <c r="F1106" s="123" t="s">
        <v>2909</v>
      </c>
      <c r="G1106" s="1207">
        <v>2.15</v>
      </c>
      <c r="H1106" s="1207"/>
      <c r="I1106" s="1207">
        <v>2.15</v>
      </c>
      <c r="J1106" s="123" t="s">
        <v>149</v>
      </c>
      <c r="K1106" s="123" t="s">
        <v>2981</v>
      </c>
      <c r="L1106" s="12" t="s">
        <v>2982</v>
      </c>
    </row>
    <row r="1107" spans="1:12" s="283" customFormat="1" ht="110.25">
      <c r="A1107" s="400"/>
      <c r="B1107" s="485"/>
      <c r="C1107" s="401">
        <v>43</v>
      </c>
      <c r="D1107" s="12" t="s">
        <v>2983</v>
      </c>
      <c r="E1107" s="123" t="s">
        <v>32</v>
      </c>
      <c r="F1107" s="123" t="s">
        <v>2909</v>
      </c>
      <c r="G1107" s="1207">
        <v>4.9000000000000004</v>
      </c>
      <c r="H1107" s="1207"/>
      <c r="I1107" s="1207">
        <v>4.9000000000000004</v>
      </c>
      <c r="J1107" s="123" t="s">
        <v>149</v>
      </c>
      <c r="K1107" s="123" t="s">
        <v>2984</v>
      </c>
      <c r="L1107" s="12" t="s">
        <v>4133</v>
      </c>
    </row>
    <row r="1108" spans="1:12" s="283" customFormat="1" ht="157.5">
      <c r="A1108" s="400"/>
      <c r="B1108" s="485"/>
      <c r="C1108" s="401">
        <v>44</v>
      </c>
      <c r="D1108" s="12" t="s">
        <v>2985</v>
      </c>
      <c r="E1108" s="123" t="s">
        <v>32</v>
      </c>
      <c r="F1108" s="123" t="s">
        <v>2909</v>
      </c>
      <c r="G1108" s="1207">
        <v>4.9000000000000004</v>
      </c>
      <c r="H1108" s="1207"/>
      <c r="I1108" s="1207">
        <v>4.9000000000000004</v>
      </c>
      <c r="J1108" s="123" t="s">
        <v>149</v>
      </c>
      <c r="K1108" s="123" t="s">
        <v>2899</v>
      </c>
      <c r="L1108" s="12" t="s">
        <v>4134</v>
      </c>
    </row>
    <row r="1109" spans="1:12" s="283" customFormat="1" ht="126">
      <c r="A1109" s="400"/>
      <c r="B1109" s="485"/>
      <c r="C1109" s="401">
        <v>45</v>
      </c>
      <c r="D1109" s="12" t="s">
        <v>2986</v>
      </c>
      <c r="E1109" s="123" t="s">
        <v>22</v>
      </c>
      <c r="F1109" s="123" t="s">
        <v>2909</v>
      </c>
      <c r="G1109" s="1207">
        <v>0.1</v>
      </c>
      <c r="H1109" s="1207"/>
      <c r="I1109" s="1207">
        <v>0.1</v>
      </c>
      <c r="J1109" s="123" t="s">
        <v>149</v>
      </c>
      <c r="K1109" s="123" t="s">
        <v>2899</v>
      </c>
      <c r="L1109" s="12" t="s">
        <v>2987</v>
      </c>
    </row>
    <row r="1110" spans="1:12" s="283" customFormat="1" ht="78.75">
      <c r="A1110" s="400"/>
      <c r="B1110" s="485"/>
      <c r="C1110" s="401">
        <v>46</v>
      </c>
      <c r="D1110" s="12" t="s">
        <v>2988</v>
      </c>
      <c r="E1110" s="123" t="s">
        <v>23</v>
      </c>
      <c r="F1110" s="123" t="s">
        <v>404</v>
      </c>
      <c r="G1110" s="1207">
        <v>43.89</v>
      </c>
      <c r="H1110" s="1207"/>
      <c r="I1110" s="1207">
        <v>43.89</v>
      </c>
      <c r="J1110" s="123" t="s">
        <v>149</v>
      </c>
      <c r="K1110" s="123" t="s">
        <v>2989</v>
      </c>
      <c r="L1110" s="12" t="s">
        <v>4135</v>
      </c>
    </row>
    <row r="1111" spans="1:12" s="283" customFormat="1" ht="110.25">
      <c r="A1111" s="400"/>
      <c r="B1111" s="485"/>
      <c r="C1111" s="401">
        <v>47</v>
      </c>
      <c r="D1111" s="1304" t="s">
        <v>2990</v>
      </c>
      <c r="E1111" s="8" t="s">
        <v>1243</v>
      </c>
      <c r="F1111" s="8" t="s">
        <v>2991</v>
      </c>
      <c r="G1111" s="1305">
        <v>2.2799999999999998</v>
      </c>
      <c r="H1111" s="1305">
        <v>1</v>
      </c>
      <c r="I1111" s="1305">
        <v>1.1499999999999999</v>
      </c>
      <c r="J1111" s="9" t="s">
        <v>149</v>
      </c>
      <c r="K1111" s="8" t="s">
        <v>2973</v>
      </c>
      <c r="L1111" s="1304" t="s">
        <v>2992</v>
      </c>
    </row>
    <row r="1112" spans="1:12" s="283" customFormat="1" ht="94.5">
      <c r="A1112" s="400"/>
      <c r="B1112" s="485"/>
      <c r="C1112" s="401">
        <v>48</v>
      </c>
      <c r="D1112" s="2" t="s">
        <v>2993</v>
      </c>
      <c r="E1112" s="27" t="s">
        <v>20</v>
      </c>
      <c r="F1112" s="27" t="s">
        <v>27</v>
      </c>
      <c r="G1112" s="1294">
        <v>0.6</v>
      </c>
      <c r="H1112" s="27">
        <v>0.6</v>
      </c>
      <c r="I1112" s="27">
        <v>0.6</v>
      </c>
      <c r="J1112" s="27" t="s">
        <v>149</v>
      </c>
      <c r="K1112" s="27" t="s">
        <v>2183</v>
      </c>
      <c r="L1112" s="2" t="s">
        <v>2994</v>
      </c>
    </row>
    <row r="1113" spans="1:12" s="283" customFormat="1" ht="126">
      <c r="A1113" s="400"/>
      <c r="B1113" s="485"/>
      <c r="C1113" s="401">
        <v>49</v>
      </c>
      <c r="D1113" s="2" t="s">
        <v>2995</v>
      </c>
      <c r="E1113" s="27" t="s">
        <v>22</v>
      </c>
      <c r="F1113" s="27" t="s">
        <v>2909</v>
      </c>
      <c r="G1113" s="1294">
        <v>0.31</v>
      </c>
      <c r="H1113" s="27"/>
      <c r="I1113" s="27">
        <v>0.31</v>
      </c>
      <c r="J1113" s="27" t="s">
        <v>149</v>
      </c>
      <c r="K1113" s="27" t="s">
        <v>2959</v>
      </c>
      <c r="L1113" s="2" t="s">
        <v>4136</v>
      </c>
    </row>
    <row r="1114" spans="1:12" s="283" customFormat="1" ht="141.75">
      <c r="A1114" s="400"/>
      <c r="B1114" s="485"/>
      <c r="C1114" s="401">
        <v>50</v>
      </c>
      <c r="D1114" s="2" t="s">
        <v>3742</v>
      </c>
      <c r="E1114" s="27" t="s">
        <v>32</v>
      </c>
      <c r="F1114" s="27" t="s">
        <v>2909</v>
      </c>
      <c r="G1114" s="1294">
        <v>3.8</v>
      </c>
      <c r="H1114" s="27"/>
      <c r="I1114" s="27">
        <v>3.8</v>
      </c>
      <c r="J1114" s="27" t="s">
        <v>149</v>
      </c>
      <c r="K1114" s="27" t="s">
        <v>2899</v>
      </c>
      <c r="L1114" s="2" t="s">
        <v>3743</v>
      </c>
    </row>
    <row r="1115" spans="1:12" s="283" customFormat="1" ht="78.75">
      <c r="A1115" s="400"/>
      <c r="B1115" s="485"/>
      <c r="C1115" s="401">
        <v>51</v>
      </c>
      <c r="D1115" s="2" t="s">
        <v>3744</v>
      </c>
      <c r="E1115" s="27" t="s">
        <v>51</v>
      </c>
      <c r="F1115" s="27" t="s">
        <v>2909</v>
      </c>
      <c r="G1115" s="1294">
        <v>1.4</v>
      </c>
      <c r="H1115" s="27"/>
      <c r="I1115" s="27">
        <v>1.4</v>
      </c>
      <c r="J1115" s="27" t="s">
        <v>149</v>
      </c>
      <c r="K1115" s="27" t="s">
        <v>2973</v>
      </c>
      <c r="L1115" s="2" t="s">
        <v>4093</v>
      </c>
    </row>
    <row r="1116" spans="1:12" s="283" customFormat="1" ht="141.75">
      <c r="A1116" s="400"/>
      <c r="B1116" s="485"/>
      <c r="C1116" s="401">
        <v>52</v>
      </c>
      <c r="D1116" s="2" t="s">
        <v>3745</v>
      </c>
      <c r="E1116" s="27" t="s">
        <v>23</v>
      </c>
      <c r="F1116" s="27" t="s">
        <v>2909</v>
      </c>
      <c r="G1116" s="1294">
        <v>1.3</v>
      </c>
      <c r="H1116" s="27"/>
      <c r="I1116" s="27">
        <v>1.3</v>
      </c>
      <c r="J1116" s="27" t="s">
        <v>149</v>
      </c>
      <c r="K1116" s="27" t="s">
        <v>3746</v>
      </c>
      <c r="L1116" s="2" t="s">
        <v>3747</v>
      </c>
    </row>
    <row r="1117" spans="1:12" s="283" customFormat="1" ht="141.75">
      <c r="A1117" s="400"/>
      <c r="B1117" s="485"/>
      <c r="C1117" s="401">
        <v>53</v>
      </c>
      <c r="D1117" s="2" t="s">
        <v>3748</v>
      </c>
      <c r="E1117" s="27" t="s">
        <v>42</v>
      </c>
      <c r="F1117" s="27" t="s">
        <v>2909</v>
      </c>
      <c r="G1117" s="1294">
        <v>0.6</v>
      </c>
      <c r="H1117" s="27">
        <v>0.6</v>
      </c>
      <c r="I1117" s="27">
        <v>0.6</v>
      </c>
      <c r="J1117" s="27" t="s">
        <v>149</v>
      </c>
      <c r="K1117" s="27" t="s">
        <v>3749</v>
      </c>
      <c r="L1117" s="2" t="s">
        <v>3750</v>
      </c>
    </row>
    <row r="1118" spans="1:12" s="283" customFormat="1" ht="63">
      <c r="A1118" s="400"/>
      <c r="B1118" s="485"/>
      <c r="C1118" s="401">
        <v>54</v>
      </c>
      <c r="D1118" s="2" t="s">
        <v>3751</v>
      </c>
      <c r="E1118" s="27" t="s">
        <v>1704</v>
      </c>
      <c r="F1118" s="27" t="s">
        <v>3752</v>
      </c>
      <c r="G1118" s="1294">
        <v>0.2</v>
      </c>
      <c r="H1118" s="27">
        <v>0.2</v>
      </c>
      <c r="I1118" s="27"/>
      <c r="J1118" s="27" t="s">
        <v>149</v>
      </c>
      <c r="K1118" s="27" t="s">
        <v>2901</v>
      </c>
      <c r="L1118" s="2" t="s">
        <v>3753</v>
      </c>
    </row>
    <row r="1119" spans="1:12" s="288" customFormat="1" ht="15.75">
      <c r="A1119" s="179"/>
      <c r="B1119" s="447"/>
      <c r="C1119" s="526" t="s">
        <v>657</v>
      </c>
      <c r="D1119" s="1433" t="s">
        <v>745</v>
      </c>
      <c r="E1119" s="1434"/>
      <c r="F1119" s="1435"/>
      <c r="G1119" s="450"/>
      <c r="H1119" s="552"/>
      <c r="I1119" s="552"/>
      <c r="J1119" s="526"/>
      <c r="K1119" s="553"/>
      <c r="L1119" s="568"/>
    </row>
    <row r="1120" spans="1:12" s="283" customFormat="1" ht="94.5">
      <c r="A1120" s="400"/>
      <c r="B1120" s="485"/>
      <c r="C1120" s="401">
        <v>55</v>
      </c>
      <c r="D1120" s="2" t="s">
        <v>3754</v>
      </c>
      <c r="E1120" s="27" t="s">
        <v>22</v>
      </c>
      <c r="F1120" s="27" t="s">
        <v>3755</v>
      </c>
      <c r="G1120" s="1294">
        <v>0.81</v>
      </c>
      <c r="H1120" s="27">
        <v>0.64</v>
      </c>
      <c r="I1120" s="27">
        <v>0.81</v>
      </c>
      <c r="J1120" s="27" t="s">
        <v>149</v>
      </c>
      <c r="K1120" s="27" t="s">
        <v>3756</v>
      </c>
      <c r="L1120" s="2" t="s">
        <v>3757</v>
      </c>
    </row>
    <row r="1121" spans="1:12" s="283" customFormat="1" ht="110.25">
      <c r="A1121" s="179"/>
      <c r="B1121" s="447"/>
      <c r="C1121" s="123">
        <v>56</v>
      </c>
      <c r="D1121" s="1306" t="s">
        <v>3015</v>
      </c>
      <c r="E1121" s="1306" t="s">
        <v>15</v>
      </c>
      <c r="F1121" s="1306" t="s">
        <v>3016</v>
      </c>
      <c r="G1121" s="1307">
        <v>4.4999999999999998E-2</v>
      </c>
      <c r="H1121" s="1307"/>
      <c r="I1121" s="1307">
        <v>4.4999999999999998E-2</v>
      </c>
      <c r="J1121" s="1306" t="s">
        <v>149</v>
      </c>
      <c r="K1121" s="1306" t="s">
        <v>2910</v>
      </c>
      <c r="L1121" s="1306" t="s">
        <v>3017</v>
      </c>
    </row>
    <row r="1122" spans="1:12" s="288" customFormat="1" ht="15.75">
      <c r="A1122" s="179"/>
      <c r="B1122" s="447"/>
      <c r="C1122" s="448" t="s">
        <v>234</v>
      </c>
      <c r="D1122" s="1444" t="s">
        <v>1048</v>
      </c>
      <c r="E1122" s="1447"/>
      <c r="F1122" s="1448"/>
      <c r="G1122" s="450"/>
      <c r="H1122" s="179"/>
      <c r="I1122" s="179"/>
      <c r="J1122" s="179"/>
      <c r="K1122" s="179"/>
      <c r="L1122" s="280"/>
    </row>
    <row r="1123" spans="1:12" s="283" customFormat="1" ht="78.75">
      <c r="A1123" s="179"/>
      <c r="B1123" s="447"/>
      <c r="C1123" s="123">
        <v>57</v>
      </c>
      <c r="D1123" s="1306" t="s">
        <v>3758</v>
      </c>
      <c r="E1123" s="1306" t="s">
        <v>15</v>
      </c>
      <c r="F1123" s="1306" t="s">
        <v>3033</v>
      </c>
      <c r="G1123" s="1307">
        <v>0.3</v>
      </c>
      <c r="H1123" s="1307"/>
      <c r="I1123" s="1307">
        <v>0.3</v>
      </c>
      <c r="J1123" s="1306" t="s">
        <v>149</v>
      </c>
      <c r="K1123" s="1306" t="s">
        <v>3759</v>
      </c>
      <c r="L1123" s="1306" t="s">
        <v>3763</v>
      </c>
    </row>
    <row r="1124" spans="1:12" s="283" customFormat="1" ht="63">
      <c r="A1124" s="179"/>
      <c r="B1124" s="447"/>
      <c r="C1124" s="123">
        <v>58</v>
      </c>
      <c r="D1124" s="1306" t="s">
        <v>3760</v>
      </c>
      <c r="E1124" s="1306" t="s">
        <v>23</v>
      </c>
      <c r="F1124" s="1306" t="s">
        <v>3033</v>
      </c>
      <c r="G1124" s="1307">
        <v>1</v>
      </c>
      <c r="H1124" s="1307"/>
      <c r="I1124" s="1307">
        <v>1</v>
      </c>
      <c r="J1124" s="1306" t="s">
        <v>149</v>
      </c>
      <c r="K1124" s="1306" t="s">
        <v>2899</v>
      </c>
      <c r="L1124" s="1306" t="s">
        <v>3764</v>
      </c>
    </row>
    <row r="1125" spans="1:12" s="283" customFormat="1" ht="126">
      <c r="A1125" s="179"/>
      <c r="B1125" s="447"/>
      <c r="C1125" s="123">
        <v>59</v>
      </c>
      <c r="D1125" s="1306" t="s">
        <v>3761</v>
      </c>
      <c r="E1125" s="1306" t="s">
        <v>15</v>
      </c>
      <c r="F1125" s="1306" t="s">
        <v>3033</v>
      </c>
      <c r="G1125" s="1307">
        <v>0.31</v>
      </c>
      <c r="H1125" s="1307"/>
      <c r="I1125" s="1307">
        <v>0.31</v>
      </c>
      <c r="J1125" s="1306" t="s">
        <v>149</v>
      </c>
      <c r="K1125" s="1306" t="s">
        <v>3762</v>
      </c>
      <c r="L1125" s="1306" t="s">
        <v>3765</v>
      </c>
    </row>
    <row r="1126" spans="1:12" s="288" customFormat="1" ht="15.75">
      <c r="A1126" s="179"/>
      <c r="B1126" s="447"/>
      <c r="C1126" s="1444" t="s">
        <v>199</v>
      </c>
      <c r="D1126" s="1448"/>
      <c r="E1126" s="280"/>
      <c r="F1126" s="280"/>
      <c r="G1126" s="450"/>
      <c r="H1126" s="179"/>
      <c r="I1126" s="179"/>
      <c r="J1126" s="179"/>
      <c r="K1126" s="179"/>
      <c r="L1126" s="280"/>
    </row>
    <row r="1127" spans="1:12" s="288" customFormat="1" ht="15.75">
      <c r="A1127" s="179"/>
      <c r="B1127" s="447"/>
      <c r="C1127" s="448" t="s">
        <v>233</v>
      </c>
      <c r="D1127" s="1444" t="s">
        <v>751</v>
      </c>
      <c r="E1127" s="1445"/>
      <c r="F1127" s="1446"/>
      <c r="G1127" s="450"/>
      <c r="H1127" s="179"/>
      <c r="I1127" s="179"/>
      <c r="J1127" s="179"/>
      <c r="K1127" s="179"/>
      <c r="L1127" s="280"/>
    </row>
    <row r="1128" spans="1:12" s="337" customFormat="1" ht="15.75">
      <c r="A1128" s="179"/>
      <c r="B1128" s="447"/>
      <c r="C1128" s="448" t="s">
        <v>450</v>
      </c>
      <c r="D1128" s="1433" t="s">
        <v>747</v>
      </c>
      <c r="E1128" s="1434"/>
      <c r="F1128" s="1435"/>
      <c r="G1128" s="450"/>
      <c r="H1128" s="448"/>
      <c r="I1128" s="448"/>
      <c r="J1128" s="448"/>
      <c r="K1128" s="448"/>
      <c r="L1128" s="1082"/>
    </row>
    <row r="1129" spans="1:12" s="303" customFormat="1" ht="94.5">
      <c r="A1129" s="179"/>
      <c r="B1129" s="447"/>
      <c r="C1129" s="123">
        <v>1</v>
      </c>
      <c r="D1129" s="122" t="s">
        <v>3051</v>
      </c>
      <c r="E1129" s="123" t="s">
        <v>24</v>
      </c>
      <c r="F1129" s="123" t="s">
        <v>3052</v>
      </c>
      <c r="G1129" s="26">
        <v>0.94</v>
      </c>
      <c r="H1129" s="26"/>
      <c r="I1129" s="26">
        <v>0.94</v>
      </c>
      <c r="J1129" s="123" t="s">
        <v>61</v>
      </c>
      <c r="K1129" s="123" t="s">
        <v>3053</v>
      </c>
      <c r="L1129" s="12" t="s">
        <v>3054</v>
      </c>
    </row>
    <row r="1130" spans="1:12" s="303" customFormat="1" ht="141.75">
      <c r="A1130" s="179"/>
      <c r="B1130" s="447"/>
      <c r="C1130" s="123">
        <v>2</v>
      </c>
      <c r="D1130" s="122" t="s">
        <v>3055</v>
      </c>
      <c r="E1130" s="123" t="s">
        <v>24</v>
      </c>
      <c r="F1130" s="123" t="s">
        <v>3052</v>
      </c>
      <c r="G1130" s="26">
        <v>0.89</v>
      </c>
      <c r="H1130" s="26"/>
      <c r="I1130" s="26">
        <v>0.89</v>
      </c>
      <c r="J1130" s="123" t="s">
        <v>61</v>
      </c>
      <c r="K1130" s="123" t="s">
        <v>3056</v>
      </c>
      <c r="L1130" s="12" t="s">
        <v>3057</v>
      </c>
    </row>
    <row r="1131" spans="1:12" s="303" customFormat="1" ht="157.5">
      <c r="A1131" s="179"/>
      <c r="B1131" s="447"/>
      <c r="C1131" s="123">
        <v>3</v>
      </c>
      <c r="D1131" s="122" t="s">
        <v>3058</v>
      </c>
      <c r="E1131" s="123" t="s">
        <v>24</v>
      </c>
      <c r="F1131" s="123" t="s">
        <v>3052</v>
      </c>
      <c r="G1131" s="26">
        <v>0.72</v>
      </c>
      <c r="H1131" s="26"/>
      <c r="I1131" s="26">
        <v>0.72</v>
      </c>
      <c r="J1131" s="123" t="s">
        <v>61</v>
      </c>
      <c r="K1131" s="123" t="s">
        <v>3059</v>
      </c>
      <c r="L1131" s="12" t="s">
        <v>3060</v>
      </c>
    </row>
    <row r="1132" spans="1:12" s="303" customFormat="1" ht="94.5">
      <c r="A1132" s="179"/>
      <c r="B1132" s="447"/>
      <c r="C1132" s="123">
        <v>4</v>
      </c>
      <c r="D1132" s="122" t="s">
        <v>3061</v>
      </c>
      <c r="E1132" s="123" t="s">
        <v>24</v>
      </c>
      <c r="F1132" s="123" t="s">
        <v>3052</v>
      </c>
      <c r="G1132" s="26">
        <v>0.2</v>
      </c>
      <c r="H1132" s="26"/>
      <c r="I1132" s="26">
        <v>0.2</v>
      </c>
      <c r="J1132" s="123" t="s">
        <v>61</v>
      </c>
      <c r="K1132" s="123" t="s">
        <v>3062</v>
      </c>
      <c r="L1132" s="12" t="s">
        <v>3063</v>
      </c>
    </row>
    <row r="1133" spans="1:12" s="303" customFormat="1" ht="110.25">
      <c r="A1133" s="179"/>
      <c r="B1133" s="447"/>
      <c r="C1133" s="123">
        <v>5</v>
      </c>
      <c r="D1133" s="122" t="s">
        <v>3064</v>
      </c>
      <c r="E1133" s="123" t="s">
        <v>23</v>
      </c>
      <c r="F1133" s="123" t="s">
        <v>3052</v>
      </c>
      <c r="G1133" s="26">
        <v>0.65</v>
      </c>
      <c r="H1133" s="26"/>
      <c r="I1133" s="26">
        <v>0.65</v>
      </c>
      <c r="J1133" s="123" t="s">
        <v>61</v>
      </c>
      <c r="K1133" s="123" t="s">
        <v>61</v>
      </c>
      <c r="L1133" s="12" t="s">
        <v>3065</v>
      </c>
    </row>
    <row r="1134" spans="1:12" s="303" customFormat="1" ht="141.75">
      <c r="A1134" s="179"/>
      <c r="B1134" s="447"/>
      <c r="C1134" s="123">
        <v>6</v>
      </c>
      <c r="D1134" s="122" t="s">
        <v>3066</v>
      </c>
      <c r="E1134" s="123" t="s">
        <v>24</v>
      </c>
      <c r="F1134" s="123" t="s">
        <v>3052</v>
      </c>
      <c r="G1134" s="26">
        <v>0.09</v>
      </c>
      <c r="H1134" s="26"/>
      <c r="I1134" s="26">
        <v>0.09</v>
      </c>
      <c r="J1134" s="123" t="s">
        <v>61</v>
      </c>
      <c r="K1134" s="123" t="s">
        <v>3067</v>
      </c>
      <c r="L1134" s="12" t="s">
        <v>3068</v>
      </c>
    </row>
    <row r="1135" spans="1:12" s="303" customFormat="1" ht="110.25">
      <c r="A1135" s="179"/>
      <c r="B1135" s="447"/>
      <c r="C1135" s="123">
        <v>7</v>
      </c>
      <c r="D1135" s="122" t="s">
        <v>3069</v>
      </c>
      <c r="E1135" s="123" t="s">
        <v>22</v>
      </c>
      <c r="F1135" s="123" t="s">
        <v>3070</v>
      </c>
      <c r="G1135" s="3">
        <v>2.9</v>
      </c>
      <c r="H1135" s="123"/>
      <c r="I1135" s="123">
        <v>2.9</v>
      </c>
      <c r="J1135" s="123" t="s">
        <v>61</v>
      </c>
      <c r="K1135" s="123" t="s">
        <v>3071</v>
      </c>
      <c r="L1135" s="12" t="s">
        <v>3072</v>
      </c>
    </row>
    <row r="1136" spans="1:12" s="303" customFormat="1" ht="78.75">
      <c r="A1136" s="179"/>
      <c r="B1136" s="447"/>
      <c r="C1136" s="123">
        <v>8</v>
      </c>
      <c r="D1136" s="122" t="s">
        <v>3073</v>
      </c>
      <c r="E1136" s="123" t="s">
        <v>20</v>
      </c>
      <c r="F1136" s="123" t="s">
        <v>3074</v>
      </c>
      <c r="G1136" s="3">
        <v>0.12</v>
      </c>
      <c r="H1136" s="123"/>
      <c r="I1136" s="123">
        <v>0.12</v>
      </c>
      <c r="J1136" s="123" t="s">
        <v>61</v>
      </c>
      <c r="K1136" s="123" t="s">
        <v>3075</v>
      </c>
      <c r="L1136" s="412" t="s">
        <v>3076</v>
      </c>
    </row>
    <row r="1137" spans="1:12" s="303" customFormat="1" ht="220.5">
      <c r="A1137" s="179"/>
      <c r="B1137" s="447"/>
      <c r="C1137" s="123">
        <v>9</v>
      </c>
      <c r="D1137" s="122" t="s">
        <v>3077</v>
      </c>
      <c r="E1137" s="123" t="s">
        <v>23</v>
      </c>
      <c r="F1137" s="123" t="s">
        <v>3052</v>
      </c>
      <c r="G1137" s="26">
        <v>3.37</v>
      </c>
      <c r="H1137" s="26"/>
      <c r="I1137" s="26">
        <v>3.37</v>
      </c>
      <c r="J1137" s="123" t="s">
        <v>61</v>
      </c>
      <c r="K1137" s="123" t="s">
        <v>3078</v>
      </c>
      <c r="L1137" s="12" t="s">
        <v>3079</v>
      </c>
    </row>
    <row r="1138" spans="1:12" s="303" customFormat="1" ht="78.75">
      <c r="A1138" s="179"/>
      <c r="B1138" s="447"/>
      <c r="C1138" s="123">
        <v>10</v>
      </c>
      <c r="D1138" s="122" t="s">
        <v>3080</v>
      </c>
      <c r="E1138" s="123" t="s">
        <v>23</v>
      </c>
      <c r="F1138" s="123" t="s">
        <v>3052</v>
      </c>
      <c r="G1138" s="3">
        <v>1.5</v>
      </c>
      <c r="H1138" s="123"/>
      <c r="I1138" s="123">
        <v>1.5</v>
      </c>
      <c r="J1138" s="123" t="s">
        <v>61</v>
      </c>
      <c r="K1138" s="123" t="s">
        <v>3075</v>
      </c>
      <c r="L1138" s="12" t="s">
        <v>3081</v>
      </c>
    </row>
    <row r="1139" spans="1:12" s="303" customFormat="1" ht="94.5">
      <c r="A1139" s="179"/>
      <c r="B1139" s="447"/>
      <c r="C1139" s="123">
        <v>11</v>
      </c>
      <c r="D1139" s="122" t="s">
        <v>3082</v>
      </c>
      <c r="E1139" s="123" t="s">
        <v>20</v>
      </c>
      <c r="F1139" s="123" t="s">
        <v>3083</v>
      </c>
      <c r="G1139" s="3">
        <v>0.53</v>
      </c>
      <c r="H1139" s="123"/>
      <c r="I1139" s="123">
        <v>0.53</v>
      </c>
      <c r="J1139" s="123" t="s">
        <v>61</v>
      </c>
      <c r="K1139" s="123" t="s">
        <v>3084</v>
      </c>
      <c r="L1139" s="12" t="s">
        <v>3085</v>
      </c>
    </row>
    <row r="1140" spans="1:12" s="303" customFormat="1" ht="47.25">
      <c r="A1140" s="179"/>
      <c r="B1140" s="447"/>
      <c r="C1140" s="123">
        <v>12</v>
      </c>
      <c r="D1140" s="122" t="s">
        <v>3086</v>
      </c>
      <c r="E1140" s="123" t="s">
        <v>24</v>
      </c>
      <c r="F1140" s="123" t="s">
        <v>3052</v>
      </c>
      <c r="G1140" s="3">
        <v>0.8</v>
      </c>
      <c r="H1140" s="123"/>
      <c r="I1140" s="123">
        <v>0.8</v>
      </c>
      <c r="J1140" s="123" t="s">
        <v>61</v>
      </c>
      <c r="K1140" s="123" t="s">
        <v>3087</v>
      </c>
      <c r="L1140" s="12" t="s">
        <v>3088</v>
      </c>
    </row>
    <row r="1141" spans="1:12" s="303" customFormat="1" ht="63">
      <c r="A1141" s="179"/>
      <c r="B1141" s="447"/>
      <c r="C1141" s="123">
        <v>13</v>
      </c>
      <c r="D1141" s="122" t="s">
        <v>3089</v>
      </c>
      <c r="E1141" s="123" t="s">
        <v>24</v>
      </c>
      <c r="F1141" s="123" t="s">
        <v>3052</v>
      </c>
      <c r="G1141" s="3">
        <v>0.92</v>
      </c>
      <c r="H1141" s="123"/>
      <c r="I1141" s="123">
        <v>0.92</v>
      </c>
      <c r="J1141" s="123" t="s">
        <v>61</v>
      </c>
      <c r="K1141" s="123" t="s">
        <v>3090</v>
      </c>
      <c r="L1141" s="12" t="s">
        <v>3091</v>
      </c>
    </row>
    <row r="1142" spans="1:12" s="303" customFormat="1" ht="47.25">
      <c r="A1142" s="179"/>
      <c r="B1142" s="447"/>
      <c r="C1142" s="123">
        <v>14</v>
      </c>
      <c r="D1142" s="122" t="s">
        <v>3092</v>
      </c>
      <c r="E1142" s="123" t="s">
        <v>24</v>
      </c>
      <c r="F1142" s="123" t="s">
        <v>3052</v>
      </c>
      <c r="G1142" s="3">
        <v>1.1000000000000001</v>
      </c>
      <c r="H1142" s="123"/>
      <c r="I1142" s="123">
        <v>1.1000000000000001</v>
      </c>
      <c r="J1142" s="123" t="s">
        <v>61</v>
      </c>
      <c r="K1142" s="123" t="s">
        <v>3093</v>
      </c>
      <c r="L1142" s="12" t="s">
        <v>3094</v>
      </c>
    </row>
    <row r="1143" spans="1:12" s="303" customFormat="1" ht="63">
      <c r="A1143" s="179"/>
      <c r="B1143" s="447"/>
      <c r="C1143" s="123">
        <v>15</v>
      </c>
      <c r="D1143" s="1" t="s">
        <v>3095</v>
      </c>
      <c r="E1143" s="123" t="s">
        <v>24</v>
      </c>
      <c r="F1143" s="123" t="s">
        <v>3052</v>
      </c>
      <c r="G1143" s="3">
        <v>0.61</v>
      </c>
      <c r="H1143" s="26"/>
      <c r="I1143" s="3">
        <v>0.61</v>
      </c>
      <c r="J1143" s="123" t="s">
        <v>61</v>
      </c>
      <c r="K1143" s="123" t="s">
        <v>3075</v>
      </c>
      <c r="L1143" s="12" t="s">
        <v>3096</v>
      </c>
    </row>
    <row r="1144" spans="1:12" s="303" customFormat="1" ht="94.5">
      <c r="A1144" s="179"/>
      <c r="B1144" s="447"/>
      <c r="C1144" s="123">
        <v>16</v>
      </c>
      <c r="D1144" s="1" t="s">
        <v>3097</v>
      </c>
      <c r="E1144" s="123" t="s">
        <v>24</v>
      </c>
      <c r="F1144" s="123" t="s">
        <v>3052</v>
      </c>
      <c r="G1144" s="3">
        <v>0.72</v>
      </c>
      <c r="H1144" s="26"/>
      <c r="I1144" s="3">
        <v>0.72</v>
      </c>
      <c r="J1144" s="123" t="s">
        <v>61</v>
      </c>
      <c r="K1144" s="123" t="s">
        <v>3098</v>
      </c>
      <c r="L1144" s="12" t="s">
        <v>3099</v>
      </c>
    </row>
    <row r="1145" spans="1:12" s="303" customFormat="1" ht="126">
      <c r="A1145" s="179"/>
      <c r="B1145" s="447"/>
      <c r="C1145" s="123">
        <v>17</v>
      </c>
      <c r="D1145" s="122" t="s">
        <v>3100</v>
      </c>
      <c r="E1145" s="123" t="s">
        <v>24</v>
      </c>
      <c r="F1145" s="123" t="s">
        <v>3052</v>
      </c>
      <c r="G1145" s="3">
        <v>0.8</v>
      </c>
      <c r="H1145" s="123"/>
      <c r="I1145" s="123">
        <v>0.8</v>
      </c>
      <c r="J1145" s="123" t="s">
        <v>61</v>
      </c>
      <c r="K1145" s="123" t="s">
        <v>3101</v>
      </c>
      <c r="L1145" s="12" t="s">
        <v>3102</v>
      </c>
    </row>
    <row r="1146" spans="1:12" s="303" customFormat="1" ht="126">
      <c r="A1146" s="179"/>
      <c r="B1146" s="447"/>
      <c r="C1146" s="123">
        <v>18</v>
      </c>
      <c r="D1146" s="1" t="s">
        <v>3103</v>
      </c>
      <c r="E1146" s="123" t="s">
        <v>24</v>
      </c>
      <c r="F1146" s="123" t="s">
        <v>3052</v>
      </c>
      <c r="G1146" s="3">
        <v>0.62</v>
      </c>
      <c r="H1146" s="26"/>
      <c r="I1146" s="3">
        <v>0.62</v>
      </c>
      <c r="J1146" s="123" t="s">
        <v>61</v>
      </c>
      <c r="K1146" s="123" t="s">
        <v>3104</v>
      </c>
      <c r="L1146" s="12" t="s">
        <v>3105</v>
      </c>
    </row>
    <row r="1147" spans="1:12" s="303" customFormat="1" ht="141.75">
      <c r="A1147" s="179"/>
      <c r="B1147" s="447"/>
      <c r="C1147" s="123">
        <v>19</v>
      </c>
      <c r="D1147" s="1" t="s">
        <v>3106</v>
      </c>
      <c r="E1147" s="123" t="s">
        <v>23</v>
      </c>
      <c r="F1147" s="123" t="s">
        <v>3052</v>
      </c>
      <c r="G1147" s="26">
        <v>15.2</v>
      </c>
      <c r="H1147" s="26"/>
      <c r="I1147" s="26">
        <v>15.2</v>
      </c>
      <c r="J1147" s="123" t="s">
        <v>61</v>
      </c>
      <c r="K1147" s="123" t="s">
        <v>3107</v>
      </c>
      <c r="L1147" s="12" t="s">
        <v>3108</v>
      </c>
    </row>
    <row r="1148" spans="1:12" s="303" customFormat="1" ht="126">
      <c r="A1148" s="179"/>
      <c r="B1148" s="447"/>
      <c r="C1148" s="123">
        <v>20</v>
      </c>
      <c r="D1148" s="1" t="s">
        <v>3109</v>
      </c>
      <c r="E1148" s="123" t="s">
        <v>24</v>
      </c>
      <c r="F1148" s="123" t="s">
        <v>3052</v>
      </c>
      <c r="G1148" s="26">
        <v>0.8</v>
      </c>
      <c r="H1148" s="26"/>
      <c r="I1148" s="26">
        <v>0.8</v>
      </c>
      <c r="J1148" s="123" t="s">
        <v>61</v>
      </c>
      <c r="K1148" s="123" t="s">
        <v>3110</v>
      </c>
      <c r="L1148" s="12" t="s">
        <v>3111</v>
      </c>
    </row>
    <row r="1149" spans="1:12" s="303" customFormat="1" ht="47.25">
      <c r="A1149" s="179"/>
      <c r="B1149" s="447"/>
      <c r="C1149" s="123">
        <v>21</v>
      </c>
      <c r="D1149" s="122" t="s">
        <v>3112</v>
      </c>
      <c r="E1149" s="123" t="s">
        <v>20</v>
      </c>
      <c r="F1149" s="123" t="s">
        <v>3113</v>
      </c>
      <c r="G1149" s="957">
        <v>0.14896999999999999</v>
      </c>
      <c r="H1149" s="123">
        <v>0.14896999999999999</v>
      </c>
      <c r="I1149" s="123">
        <v>0.14896999999999999</v>
      </c>
      <c r="J1149" s="123" t="s">
        <v>61</v>
      </c>
      <c r="K1149" s="123" t="s">
        <v>3098</v>
      </c>
      <c r="L1149" s="122" t="s">
        <v>3114</v>
      </c>
    </row>
    <row r="1150" spans="1:12" s="303" customFormat="1" ht="47.25">
      <c r="A1150" s="179"/>
      <c r="B1150" s="447"/>
      <c r="C1150" s="123">
        <v>22</v>
      </c>
      <c r="D1150" s="122" t="s">
        <v>3115</v>
      </c>
      <c r="E1150" s="123" t="s">
        <v>20</v>
      </c>
      <c r="F1150" s="123" t="s">
        <v>3116</v>
      </c>
      <c r="G1150" s="3">
        <v>0.12</v>
      </c>
      <c r="H1150" s="123"/>
      <c r="I1150" s="123">
        <v>0.12</v>
      </c>
      <c r="J1150" s="123" t="s">
        <v>61</v>
      </c>
      <c r="K1150" s="123" t="s">
        <v>3117</v>
      </c>
      <c r="L1150" s="122" t="s">
        <v>3118</v>
      </c>
    </row>
    <row r="1151" spans="1:12" s="303" customFormat="1" ht="110.25">
      <c r="A1151" s="179"/>
      <c r="B1151" s="447"/>
      <c r="C1151" s="123">
        <v>23</v>
      </c>
      <c r="D1151" s="122" t="s">
        <v>3119</v>
      </c>
      <c r="E1151" s="123" t="s">
        <v>23</v>
      </c>
      <c r="F1151" s="123" t="s">
        <v>3052</v>
      </c>
      <c r="G1151" s="3">
        <v>1.6</v>
      </c>
      <c r="H1151" s="123"/>
      <c r="I1151" s="123">
        <v>1.6</v>
      </c>
      <c r="J1151" s="123" t="s">
        <v>61</v>
      </c>
      <c r="K1151" s="123" t="s">
        <v>3120</v>
      </c>
      <c r="L1151" s="12" t="s">
        <v>3121</v>
      </c>
    </row>
    <row r="1152" spans="1:12" s="303" customFormat="1" ht="189">
      <c r="A1152" s="452"/>
      <c r="B1152" s="453"/>
      <c r="C1152" s="123">
        <v>24</v>
      </c>
      <c r="D1152" s="122" t="s">
        <v>3122</v>
      </c>
      <c r="E1152" s="123" t="s">
        <v>23</v>
      </c>
      <c r="F1152" s="123" t="s">
        <v>3052</v>
      </c>
      <c r="G1152" s="3">
        <v>8.4</v>
      </c>
      <c r="H1152" s="123"/>
      <c r="I1152" s="123">
        <v>8.4</v>
      </c>
      <c r="J1152" s="123" t="s">
        <v>61</v>
      </c>
      <c r="K1152" s="123" t="s">
        <v>3123</v>
      </c>
      <c r="L1152" s="12" t="s">
        <v>3124</v>
      </c>
    </row>
    <row r="1153" spans="1:12" s="303" customFormat="1" ht="63">
      <c r="A1153" s="452"/>
      <c r="B1153" s="453"/>
      <c r="C1153" s="123">
        <v>25</v>
      </c>
      <c r="D1153" s="122" t="s">
        <v>3125</v>
      </c>
      <c r="E1153" s="123" t="s">
        <v>22</v>
      </c>
      <c r="F1153" s="123" t="s">
        <v>3070</v>
      </c>
      <c r="G1153" s="123">
        <v>0.03</v>
      </c>
      <c r="H1153" s="123"/>
      <c r="I1153" s="123">
        <v>0.03</v>
      </c>
      <c r="J1153" s="123" t="s">
        <v>61</v>
      </c>
      <c r="K1153" s="123" t="s">
        <v>3126</v>
      </c>
      <c r="L1153" s="122" t="s">
        <v>3127</v>
      </c>
    </row>
    <row r="1154" spans="1:12" s="303" customFormat="1" ht="63">
      <c r="A1154" s="452"/>
      <c r="B1154" s="453"/>
      <c r="C1154" s="123">
        <v>26</v>
      </c>
      <c r="D1154" s="122" t="s">
        <v>3128</v>
      </c>
      <c r="E1154" s="123" t="s">
        <v>22</v>
      </c>
      <c r="F1154" s="123" t="s">
        <v>3070</v>
      </c>
      <c r="G1154" s="123">
        <v>0.03</v>
      </c>
      <c r="H1154" s="123"/>
      <c r="I1154" s="123">
        <v>0.03</v>
      </c>
      <c r="J1154" s="123" t="s">
        <v>61</v>
      </c>
      <c r="K1154" s="123" t="s">
        <v>3110</v>
      </c>
      <c r="L1154" s="122" t="s">
        <v>3129</v>
      </c>
    </row>
    <row r="1155" spans="1:12" s="303" customFormat="1" ht="63">
      <c r="A1155" s="452"/>
      <c r="B1155" s="453"/>
      <c r="C1155" s="123">
        <v>27</v>
      </c>
      <c r="D1155" s="122" t="s">
        <v>3130</v>
      </c>
      <c r="E1155" s="123" t="s">
        <v>22</v>
      </c>
      <c r="F1155" s="123" t="s">
        <v>3070</v>
      </c>
      <c r="G1155" s="123">
        <v>0.16</v>
      </c>
      <c r="H1155" s="123"/>
      <c r="I1155" s="123">
        <v>0.16</v>
      </c>
      <c r="J1155" s="123" t="s">
        <v>61</v>
      </c>
      <c r="K1155" s="123" t="s">
        <v>3087</v>
      </c>
      <c r="L1155" s="122" t="s">
        <v>3131</v>
      </c>
    </row>
    <row r="1156" spans="1:12" s="303" customFormat="1" ht="47.25">
      <c r="A1156" s="452"/>
      <c r="B1156" s="453"/>
      <c r="C1156" s="123">
        <v>28</v>
      </c>
      <c r="D1156" s="122" t="s">
        <v>3132</v>
      </c>
      <c r="E1156" s="123" t="s">
        <v>20</v>
      </c>
      <c r="F1156" s="123" t="s">
        <v>3116</v>
      </c>
      <c r="G1156" s="3">
        <v>0.41</v>
      </c>
      <c r="H1156" s="123"/>
      <c r="I1156" s="123">
        <v>0.41</v>
      </c>
      <c r="J1156" s="123" t="s">
        <v>61</v>
      </c>
      <c r="K1156" s="123" t="s">
        <v>3117</v>
      </c>
      <c r="L1156" s="12" t="s">
        <v>3133</v>
      </c>
    </row>
    <row r="1157" spans="1:12" s="303" customFormat="1" ht="47.25">
      <c r="A1157" s="452"/>
      <c r="B1157" s="453"/>
      <c r="C1157" s="123">
        <v>29</v>
      </c>
      <c r="D1157" s="122" t="s">
        <v>3134</v>
      </c>
      <c r="E1157" s="123" t="s">
        <v>20</v>
      </c>
      <c r="F1157" s="123" t="s">
        <v>3116</v>
      </c>
      <c r="G1157" s="3">
        <v>5.2999999999999999E-2</v>
      </c>
      <c r="H1157" s="123"/>
      <c r="I1157" s="123">
        <v>5.2999999999999999E-2</v>
      </c>
      <c r="J1157" s="123" t="s">
        <v>61</v>
      </c>
      <c r="K1157" s="123" t="s">
        <v>3117</v>
      </c>
      <c r="L1157" s="12" t="s">
        <v>3135</v>
      </c>
    </row>
    <row r="1158" spans="1:12" s="303" customFormat="1" ht="173.25">
      <c r="A1158" s="27"/>
      <c r="B1158" s="392"/>
      <c r="C1158" s="123">
        <v>30</v>
      </c>
      <c r="D1158" s="122" t="s">
        <v>3136</v>
      </c>
      <c r="E1158" s="123" t="s">
        <v>75</v>
      </c>
      <c r="F1158" s="123" t="s">
        <v>3074</v>
      </c>
      <c r="G1158" s="3">
        <v>5.2</v>
      </c>
      <c r="H1158" s="123"/>
      <c r="I1158" s="123">
        <v>5.2</v>
      </c>
      <c r="J1158" s="123" t="s">
        <v>61</v>
      </c>
      <c r="K1158" s="123" t="s">
        <v>3104</v>
      </c>
      <c r="L1158" s="12" t="s">
        <v>3137</v>
      </c>
    </row>
    <row r="1159" spans="1:12" s="303" customFormat="1" ht="78.75">
      <c r="A1159" s="27"/>
      <c r="B1159" s="392"/>
      <c r="C1159" s="123">
        <v>31</v>
      </c>
      <c r="D1159" s="122" t="s">
        <v>4050</v>
      </c>
      <c r="E1159" s="123" t="s">
        <v>22</v>
      </c>
      <c r="F1159" s="123" t="s">
        <v>3070</v>
      </c>
      <c r="G1159" s="3">
        <v>0.94</v>
      </c>
      <c r="H1159" s="123"/>
      <c r="I1159" s="123">
        <v>0.94</v>
      </c>
      <c r="J1159" s="123" t="s">
        <v>61</v>
      </c>
      <c r="K1159" s="123" t="s">
        <v>3056</v>
      </c>
      <c r="L1159" s="12" t="s">
        <v>4051</v>
      </c>
    </row>
    <row r="1160" spans="1:12" s="303" customFormat="1" ht="63">
      <c r="A1160" s="27"/>
      <c r="B1160" s="392"/>
      <c r="C1160" s="123">
        <v>32</v>
      </c>
      <c r="D1160" s="122" t="s">
        <v>4052</v>
      </c>
      <c r="E1160" s="123" t="s">
        <v>22</v>
      </c>
      <c r="F1160" s="123" t="s">
        <v>3070</v>
      </c>
      <c r="G1160" s="3">
        <v>1.7</v>
      </c>
      <c r="H1160" s="123"/>
      <c r="I1160" s="123">
        <v>1.7</v>
      </c>
      <c r="J1160" s="123" t="s">
        <v>61</v>
      </c>
      <c r="K1160" s="123" t="s">
        <v>4053</v>
      </c>
      <c r="L1160" s="12" t="s">
        <v>4054</v>
      </c>
    </row>
    <row r="1161" spans="1:12" s="303" customFormat="1" ht="94.5">
      <c r="A1161" s="27"/>
      <c r="B1161" s="392"/>
      <c r="C1161" s="123">
        <v>33</v>
      </c>
      <c r="D1161" s="122" t="s">
        <v>4055</v>
      </c>
      <c r="E1161" s="123" t="s">
        <v>22</v>
      </c>
      <c r="F1161" s="123" t="s">
        <v>3070</v>
      </c>
      <c r="G1161" s="3">
        <v>1.8</v>
      </c>
      <c r="H1161" s="123"/>
      <c r="I1161" s="123">
        <v>1.8</v>
      </c>
      <c r="J1161" s="123" t="s">
        <v>61</v>
      </c>
      <c r="K1161" s="123" t="s">
        <v>4056</v>
      </c>
      <c r="L1161" s="12" t="s">
        <v>4057</v>
      </c>
    </row>
    <row r="1162" spans="1:12" s="303" customFormat="1" ht="15.75">
      <c r="A1162" s="27"/>
      <c r="B1162" s="392"/>
      <c r="C1162" s="448" t="s">
        <v>431</v>
      </c>
      <c r="D1162" s="1433" t="s">
        <v>743</v>
      </c>
      <c r="E1162" s="1434"/>
      <c r="F1162" s="1435"/>
      <c r="G1162" s="450"/>
      <c r="H1162" s="448"/>
      <c r="I1162" s="448"/>
      <c r="J1162" s="448"/>
      <c r="K1162" s="448"/>
      <c r="L1162" s="1076"/>
    </row>
    <row r="1163" spans="1:12" s="303" customFormat="1" ht="157.5">
      <c r="A1163" s="27"/>
      <c r="B1163" s="392"/>
      <c r="C1163" s="123">
        <v>34</v>
      </c>
      <c r="D1163" s="1" t="s">
        <v>3138</v>
      </c>
      <c r="E1163" s="123" t="s">
        <v>23</v>
      </c>
      <c r="F1163" s="123" t="s">
        <v>3052</v>
      </c>
      <c r="G1163" s="3">
        <v>7</v>
      </c>
      <c r="H1163" s="3"/>
      <c r="I1163" s="3">
        <v>7</v>
      </c>
      <c r="J1163" s="123" t="s">
        <v>61</v>
      </c>
      <c r="K1163" s="123" t="s">
        <v>3139</v>
      </c>
      <c r="L1163" s="412" t="s">
        <v>3140</v>
      </c>
    </row>
    <row r="1164" spans="1:12" s="303" customFormat="1" ht="126">
      <c r="A1164" s="27"/>
      <c r="B1164" s="392"/>
      <c r="C1164" s="123">
        <v>35</v>
      </c>
      <c r="D1164" s="122" t="s">
        <v>3141</v>
      </c>
      <c r="E1164" s="123" t="s">
        <v>32</v>
      </c>
      <c r="F1164" s="123" t="s">
        <v>3070</v>
      </c>
      <c r="G1164" s="3">
        <v>1.5067999999999999</v>
      </c>
      <c r="H1164" s="3">
        <v>1.5067999999999999</v>
      </c>
      <c r="I1164" s="3">
        <v>1.5067999999999999</v>
      </c>
      <c r="J1164" s="123" t="s">
        <v>61</v>
      </c>
      <c r="K1164" s="123" t="s">
        <v>3075</v>
      </c>
      <c r="L1164" s="12" t="s">
        <v>3142</v>
      </c>
    </row>
    <row r="1165" spans="1:12" s="303" customFormat="1" ht="126">
      <c r="A1165" s="27"/>
      <c r="B1165" s="392"/>
      <c r="C1165" s="123">
        <v>36</v>
      </c>
      <c r="D1165" s="122" t="s">
        <v>3143</v>
      </c>
      <c r="E1165" s="123" t="s">
        <v>32</v>
      </c>
      <c r="F1165" s="123" t="s">
        <v>3070</v>
      </c>
      <c r="G1165" s="3">
        <v>1.5810999999999999</v>
      </c>
      <c r="H1165" s="3"/>
      <c r="I1165" s="3">
        <v>1.5810999999999999</v>
      </c>
      <c r="J1165" s="123" t="s">
        <v>61</v>
      </c>
      <c r="K1165" s="123" t="s">
        <v>3075</v>
      </c>
      <c r="L1165" s="12" t="s">
        <v>3144</v>
      </c>
    </row>
    <row r="1166" spans="1:12" s="303" customFormat="1" ht="141.75">
      <c r="A1166" s="452"/>
      <c r="B1166" s="453"/>
      <c r="C1166" s="123">
        <v>37</v>
      </c>
      <c r="D1166" s="122" t="s">
        <v>3145</v>
      </c>
      <c r="E1166" s="123" t="s">
        <v>32</v>
      </c>
      <c r="F1166" s="123" t="s">
        <v>3070</v>
      </c>
      <c r="G1166" s="3">
        <v>2.0011000000000001</v>
      </c>
      <c r="H1166" s="123"/>
      <c r="I1166" s="3">
        <v>2.0011000000000001</v>
      </c>
      <c r="J1166" s="123" t="s">
        <v>61</v>
      </c>
      <c r="K1166" s="123" t="s">
        <v>3075</v>
      </c>
      <c r="L1166" s="12" t="s">
        <v>3146</v>
      </c>
    </row>
    <row r="1167" spans="1:12" s="303" customFormat="1" ht="157.5">
      <c r="A1167" s="452"/>
      <c r="B1167" s="453"/>
      <c r="C1167" s="123">
        <v>38</v>
      </c>
      <c r="D1167" s="122" t="s">
        <v>4058</v>
      </c>
      <c r="E1167" s="123" t="s">
        <v>22</v>
      </c>
      <c r="F1167" s="123" t="s">
        <v>3070</v>
      </c>
      <c r="G1167" s="3">
        <v>0.35</v>
      </c>
      <c r="H1167" s="123"/>
      <c r="I1167" s="3">
        <v>0.35</v>
      </c>
      <c r="J1167" s="123" t="s">
        <v>61</v>
      </c>
      <c r="K1167" s="123" t="s">
        <v>3170</v>
      </c>
      <c r="L1167" s="12" t="s">
        <v>4059</v>
      </c>
    </row>
    <row r="1168" spans="1:12" s="303" customFormat="1" ht="126">
      <c r="A1168" s="452"/>
      <c r="B1168" s="453"/>
      <c r="C1168" s="123">
        <v>39</v>
      </c>
      <c r="D1168" s="122" t="s">
        <v>4060</v>
      </c>
      <c r="E1168" s="123" t="s">
        <v>22</v>
      </c>
      <c r="F1168" s="123" t="s">
        <v>3070</v>
      </c>
      <c r="G1168" s="3">
        <v>1.44</v>
      </c>
      <c r="H1168" s="123">
        <v>1.44</v>
      </c>
      <c r="I1168" s="3">
        <v>1.44</v>
      </c>
      <c r="J1168" s="123" t="s">
        <v>61</v>
      </c>
      <c r="K1168" s="123" t="s">
        <v>3168</v>
      </c>
      <c r="L1168" s="12" t="s">
        <v>4061</v>
      </c>
    </row>
    <row r="1169" spans="1:12" s="303" customFormat="1" ht="126">
      <c r="A1169" s="452"/>
      <c r="B1169" s="453"/>
      <c r="C1169" s="123">
        <v>40</v>
      </c>
      <c r="D1169" s="122" t="s">
        <v>4062</v>
      </c>
      <c r="E1169" s="123" t="s">
        <v>22</v>
      </c>
      <c r="F1169" s="123" t="s">
        <v>3070</v>
      </c>
      <c r="G1169" s="3">
        <v>0.25</v>
      </c>
      <c r="H1169" s="123"/>
      <c r="I1169" s="3">
        <v>0.25</v>
      </c>
      <c r="J1169" s="123" t="s">
        <v>61</v>
      </c>
      <c r="K1169" s="123" t="s">
        <v>4063</v>
      </c>
      <c r="L1169" s="12" t="s">
        <v>4064</v>
      </c>
    </row>
    <row r="1170" spans="1:12" s="303" customFormat="1" ht="157.5">
      <c r="A1170" s="452"/>
      <c r="B1170" s="453"/>
      <c r="C1170" s="123">
        <v>41</v>
      </c>
      <c r="D1170" s="122" t="s">
        <v>4065</v>
      </c>
      <c r="E1170" s="123" t="s">
        <v>22</v>
      </c>
      <c r="F1170" s="123" t="s">
        <v>3070</v>
      </c>
      <c r="G1170" s="3">
        <v>2</v>
      </c>
      <c r="H1170" s="123">
        <v>2</v>
      </c>
      <c r="I1170" s="3">
        <v>2</v>
      </c>
      <c r="J1170" s="123" t="s">
        <v>61</v>
      </c>
      <c r="K1170" s="123" t="s">
        <v>4066</v>
      </c>
      <c r="L1170" s="12" t="s">
        <v>4067</v>
      </c>
    </row>
    <row r="1171" spans="1:12" s="303" customFormat="1" ht="204.75">
      <c r="A1171" s="452"/>
      <c r="B1171" s="453"/>
      <c r="C1171" s="123">
        <v>42</v>
      </c>
      <c r="D1171" s="122" t="s">
        <v>4068</v>
      </c>
      <c r="E1171" s="123" t="s">
        <v>22</v>
      </c>
      <c r="F1171" s="123" t="s">
        <v>3070</v>
      </c>
      <c r="G1171" s="3">
        <v>0.43</v>
      </c>
      <c r="H1171" s="123"/>
      <c r="I1171" s="3">
        <v>0.43</v>
      </c>
      <c r="J1171" s="123" t="s">
        <v>61</v>
      </c>
      <c r="K1171" s="123" t="s">
        <v>3093</v>
      </c>
      <c r="L1171" s="12" t="s">
        <v>4069</v>
      </c>
    </row>
    <row r="1172" spans="1:12" s="337" customFormat="1" ht="15.75">
      <c r="A1172" s="179"/>
      <c r="B1172" s="447"/>
      <c r="C1172" s="448" t="s">
        <v>432</v>
      </c>
      <c r="D1172" s="1433" t="s">
        <v>750</v>
      </c>
      <c r="E1172" s="1434"/>
      <c r="F1172" s="1435"/>
      <c r="G1172" s="450"/>
      <c r="H1172" s="448"/>
      <c r="I1172" s="448"/>
      <c r="J1172" s="448"/>
      <c r="K1172" s="448"/>
      <c r="L1172" s="1082"/>
    </row>
    <row r="1173" spans="1:12" s="303" customFormat="1" ht="63">
      <c r="A1173" s="179"/>
      <c r="B1173" s="447"/>
      <c r="C1173" s="123">
        <v>43</v>
      </c>
      <c r="D1173" s="122" t="s">
        <v>3147</v>
      </c>
      <c r="E1173" s="123" t="s">
        <v>22</v>
      </c>
      <c r="F1173" s="123" t="s">
        <v>3070</v>
      </c>
      <c r="G1173" s="3">
        <v>0.61</v>
      </c>
      <c r="H1173" s="123"/>
      <c r="I1173" s="3">
        <v>0.61</v>
      </c>
      <c r="J1173" s="123" t="s">
        <v>61</v>
      </c>
      <c r="K1173" s="123" t="s">
        <v>3104</v>
      </c>
      <c r="L1173" s="12" t="s">
        <v>3148</v>
      </c>
    </row>
    <row r="1174" spans="1:12" s="303" customFormat="1" ht="63">
      <c r="A1174" s="179"/>
      <c r="B1174" s="447"/>
      <c r="C1174" s="123">
        <v>44</v>
      </c>
      <c r="D1174" s="122" t="s">
        <v>3149</v>
      </c>
      <c r="E1174" s="123" t="s">
        <v>22</v>
      </c>
      <c r="F1174" s="123" t="s">
        <v>3070</v>
      </c>
      <c r="G1174" s="3">
        <v>0.74</v>
      </c>
      <c r="H1174" s="123"/>
      <c r="I1174" s="3">
        <v>0.74</v>
      </c>
      <c r="J1174" s="123" t="s">
        <v>61</v>
      </c>
      <c r="K1174" s="123" t="s">
        <v>3104</v>
      </c>
      <c r="L1174" s="12" t="s">
        <v>3150</v>
      </c>
    </row>
    <row r="1175" spans="1:12" s="303" customFormat="1" ht="47.25">
      <c r="A1175" s="179"/>
      <c r="B1175" s="447"/>
      <c r="C1175" s="123">
        <v>45</v>
      </c>
      <c r="D1175" s="13" t="s">
        <v>3151</v>
      </c>
      <c r="E1175" s="3" t="s">
        <v>31</v>
      </c>
      <c r="F1175" s="3" t="s">
        <v>3152</v>
      </c>
      <c r="G1175" s="3">
        <v>0.1</v>
      </c>
      <c r="H1175" s="3"/>
      <c r="I1175" s="3">
        <v>0.1</v>
      </c>
      <c r="J1175" s="123" t="s">
        <v>61</v>
      </c>
      <c r="K1175" s="3" t="s">
        <v>3152</v>
      </c>
      <c r="L1175" s="3" t="s">
        <v>3153</v>
      </c>
    </row>
    <row r="1176" spans="1:12" s="337" customFormat="1" ht="15.75">
      <c r="A1176" s="179"/>
      <c r="B1176" s="447"/>
      <c r="C1176" s="448" t="s">
        <v>4070</v>
      </c>
      <c r="D1176" s="1433" t="s">
        <v>745</v>
      </c>
      <c r="E1176" s="1434"/>
      <c r="F1176" s="1435"/>
      <c r="G1176" s="450"/>
      <c r="H1176" s="448"/>
      <c r="I1176" s="448"/>
      <c r="J1176" s="448"/>
      <c r="K1176" s="448"/>
      <c r="L1176" s="1082"/>
    </row>
    <row r="1177" spans="1:12" s="303" customFormat="1" ht="157.5">
      <c r="A1177" s="452"/>
      <c r="B1177" s="453"/>
      <c r="C1177" s="123">
        <v>46</v>
      </c>
      <c r="D1177" s="13" t="s">
        <v>4071</v>
      </c>
      <c r="E1177" s="3" t="s">
        <v>22</v>
      </c>
      <c r="F1177" s="3" t="s">
        <v>235</v>
      </c>
      <c r="G1177" s="3">
        <v>1.4</v>
      </c>
      <c r="H1177" s="3"/>
      <c r="I1177" s="3">
        <v>1.4</v>
      </c>
      <c r="J1177" s="123"/>
      <c r="K1177" s="3" t="s">
        <v>4066</v>
      </c>
      <c r="L1177" s="3" t="s">
        <v>4072</v>
      </c>
    </row>
    <row r="1178" spans="1:12" s="303" customFormat="1" ht="157.5">
      <c r="A1178" s="452"/>
      <c r="B1178" s="453"/>
      <c r="C1178" s="123">
        <v>47</v>
      </c>
      <c r="D1178" s="13" t="s">
        <v>4073</v>
      </c>
      <c r="E1178" s="3" t="s">
        <v>22</v>
      </c>
      <c r="F1178" s="3" t="s">
        <v>235</v>
      </c>
      <c r="G1178" s="3">
        <v>1.3</v>
      </c>
      <c r="H1178" s="3"/>
      <c r="I1178" s="3">
        <v>1.3</v>
      </c>
      <c r="J1178" s="123" t="s">
        <v>61</v>
      </c>
      <c r="K1178" s="3" t="s">
        <v>4074</v>
      </c>
      <c r="L1178" s="3" t="s">
        <v>4075</v>
      </c>
    </row>
    <row r="1179" spans="1:12" s="303" customFormat="1" ht="157.5">
      <c r="A1179" s="452"/>
      <c r="B1179" s="453"/>
      <c r="C1179" s="123">
        <v>48</v>
      </c>
      <c r="D1179" s="13" t="s">
        <v>4076</v>
      </c>
      <c r="E1179" s="3" t="s">
        <v>22</v>
      </c>
      <c r="F1179" s="3" t="s">
        <v>235</v>
      </c>
      <c r="G1179" s="3">
        <v>1.2273000000000001</v>
      </c>
      <c r="H1179" s="3"/>
      <c r="I1179" s="3">
        <v>1.2273000000000001</v>
      </c>
      <c r="J1179" s="123" t="s">
        <v>61</v>
      </c>
      <c r="K1179" s="3" t="s">
        <v>3156</v>
      </c>
      <c r="L1179" s="3" t="s">
        <v>4077</v>
      </c>
    </row>
    <row r="1180" spans="1:12" s="303" customFormat="1" ht="157.5">
      <c r="A1180" s="452"/>
      <c r="B1180" s="453"/>
      <c r="C1180" s="123">
        <v>49</v>
      </c>
      <c r="D1180" s="13" t="s">
        <v>4078</v>
      </c>
      <c r="E1180" s="3" t="s">
        <v>32</v>
      </c>
      <c r="F1180" s="3" t="s">
        <v>235</v>
      </c>
      <c r="G1180" s="3">
        <v>1.8</v>
      </c>
      <c r="H1180" s="3"/>
      <c r="I1180" s="3">
        <v>1.8</v>
      </c>
      <c r="J1180" s="123" t="s">
        <v>61</v>
      </c>
      <c r="K1180" s="3" t="s">
        <v>4079</v>
      </c>
      <c r="L1180" s="3" t="s">
        <v>4080</v>
      </c>
    </row>
    <row r="1181" spans="1:12" s="303" customFormat="1" ht="157.5">
      <c r="A1181" s="452"/>
      <c r="B1181" s="453"/>
      <c r="C1181" s="123">
        <v>50</v>
      </c>
      <c r="D1181" s="13" t="s">
        <v>4081</v>
      </c>
      <c r="E1181" s="3" t="s">
        <v>32</v>
      </c>
      <c r="F1181" s="3" t="s">
        <v>235</v>
      </c>
      <c r="G1181" s="3">
        <v>2</v>
      </c>
      <c r="H1181" s="3"/>
      <c r="I1181" s="3">
        <v>2</v>
      </c>
      <c r="J1181" s="123" t="s">
        <v>61</v>
      </c>
      <c r="K1181" s="3" t="s">
        <v>4079</v>
      </c>
      <c r="L1181" s="3" t="s">
        <v>4082</v>
      </c>
    </row>
    <row r="1182" spans="1:12" s="303" customFormat="1" ht="157.5">
      <c r="A1182" s="452"/>
      <c r="B1182" s="453"/>
      <c r="C1182" s="123">
        <v>51</v>
      </c>
      <c r="D1182" s="13" t="s">
        <v>4083</v>
      </c>
      <c r="E1182" s="3" t="s">
        <v>32</v>
      </c>
      <c r="F1182" s="3" t="s">
        <v>235</v>
      </c>
      <c r="G1182" s="3">
        <v>2</v>
      </c>
      <c r="H1182" s="3"/>
      <c r="I1182" s="3">
        <v>2</v>
      </c>
      <c r="J1182" s="123" t="s">
        <v>61</v>
      </c>
      <c r="K1182" s="3" t="s">
        <v>4079</v>
      </c>
      <c r="L1182" s="3" t="s">
        <v>4084</v>
      </c>
    </row>
    <row r="1183" spans="1:12" s="303" customFormat="1" ht="157.5">
      <c r="A1183" s="452"/>
      <c r="B1183" s="453"/>
      <c r="C1183" s="123">
        <v>52</v>
      </c>
      <c r="D1183" s="13" t="s">
        <v>4085</v>
      </c>
      <c r="E1183" s="3" t="s">
        <v>32</v>
      </c>
      <c r="F1183" s="3" t="s">
        <v>235</v>
      </c>
      <c r="G1183" s="3">
        <v>1.2</v>
      </c>
      <c r="H1183" s="3"/>
      <c r="I1183" s="3">
        <v>1.2</v>
      </c>
      <c r="J1183" s="123" t="s">
        <v>61</v>
      </c>
      <c r="K1183" s="3" t="s">
        <v>4079</v>
      </c>
      <c r="L1183" s="3" t="s">
        <v>4086</v>
      </c>
    </row>
    <row r="1184" spans="1:12" s="303" customFormat="1" ht="157.5">
      <c r="A1184" s="452"/>
      <c r="B1184" s="453"/>
      <c r="C1184" s="123">
        <v>53</v>
      </c>
      <c r="D1184" s="13" t="s">
        <v>4087</v>
      </c>
      <c r="E1184" s="3" t="s">
        <v>22</v>
      </c>
      <c r="F1184" s="3" t="s">
        <v>235</v>
      </c>
      <c r="G1184" s="3">
        <v>1.5</v>
      </c>
      <c r="H1184" s="3"/>
      <c r="I1184" s="3">
        <v>1.5</v>
      </c>
      <c r="J1184" s="123" t="s">
        <v>61</v>
      </c>
      <c r="K1184" s="3" t="s">
        <v>4088</v>
      </c>
      <c r="L1184" s="3" t="s">
        <v>4089</v>
      </c>
    </row>
    <row r="1185" spans="1:188" s="303" customFormat="1" ht="173.25">
      <c r="A1185" s="452"/>
      <c r="B1185" s="453"/>
      <c r="C1185" s="123">
        <v>54</v>
      </c>
      <c r="D1185" s="13" t="s">
        <v>4090</v>
      </c>
      <c r="E1185" s="3" t="s">
        <v>22</v>
      </c>
      <c r="F1185" s="3" t="s">
        <v>235</v>
      </c>
      <c r="G1185" s="3">
        <v>1.25</v>
      </c>
      <c r="H1185" s="3"/>
      <c r="I1185" s="3">
        <v>1.25</v>
      </c>
      <c r="J1185" s="123" t="s">
        <v>61</v>
      </c>
      <c r="K1185" s="3" t="s">
        <v>4088</v>
      </c>
      <c r="L1185" s="3" t="s">
        <v>4091</v>
      </c>
    </row>
    <row r="1186" spans="1:188" s="288" customFormat="1" ht="15.75" hidden="1">
      <c r="A1186" s="179"/>
      <c r="B1186" s="447"/>
      <c r="C1186" s="448" t="s">
        <v>234</v>
      </c>
      <c r="D1186" s="1444" t="s">
        <v>1048</v>
      </c>
      <c r="E1186" s="1447"/>
      <c r="F1186" s="1448"/>
      <c r="G1186" s="450"/>
      <c r="H1186" s="179"/>
      <c r="I1186" s="179"/>
      <c r="J1186" s="179"/>
      <c r="K1186" s="179"/>
      <c r="L1186" s="280"/>
    </row>
    <row r="1187" spans="1:188" s="288" customFormat="1" ht="15.75" hidden="1">
      <c r="A1187" s="179"/>
      <c r="B1187" s="447"/>
      <c r="C1187" s="27"/>
      <c r="D1187" s="107"/>
      <c r="E1187" s="27"/>
      <c r="F1187" s="27"/>
      <c r="G1187" s="444"/>
      <c r="H1187" s="27"/>
      <c r="I1187" s="27"/>
      <c r="J1187" s="27"/>
      <c r="K1187" s="27"/>
      <c r="L1187" s="107"/>
    </row>
    <row r="1188" spans="1:188" s="283" customFormat="1" ht="15.75" hidden="1">
      <c r="A1188" s="179"/>
      <c r="B1188" s="447"/>
      <c r="C1188" s="27"/>
      <c r="D1188" s="107"/>
      <c r="E1188" s="27"/>
      <c r="F1188" s="27"/>
      <c r="G1188" s="444"/>
      <c r="H1188" s="27"/>
      <c r="I1188" s="27"/>
      <c r="J1188" s="27"/>
      <c r="K1188" s="27"/>
      <c r="L1188" s="107"/>
    </row>
    <row r="1189" spans="1:188" ht="15.75">
      <c r="A1189" s="441"/>
      <c r="B1189" s="1072"/>
      <c r="C1189" s="27"/>
      <c r="D1189" s="440"/>
      <c r="E1189" s="441"/>
      <c r="F1189" s="441"/>
      <c r="G1189" s="441">
        <f t="shared" ref="G1189:L1189" si="11">SUM(G8:G1188)</f>
        <v>2952.3825490000022</v>
      </c>
      <c r="H1189" s="441">
        <f t="shared" si="11"/>
        <v>546.12488599999972</v>
      </c>
      <c r="I1189" s="441">
        <f t="shared" si="11"/>
        <v>2312.8337589999996</v>
      </c>
      <c r="J1189" s="441">
        <f t="shared" si="11"/>
        <v>0</v>
      </c>
      <c r="K1189" s="441">
        <f t="shared" si="11"/>
        <v>0</v>
      </c>
      <c r="L1189" s="441">
        <f t="shared" si="11"/>
        <v>0</v>
      </c>
      <c r="M1189" s="339"/>
      <c r="N1189" s="339"/>
      <c r="O1189" s="339"/>
      <c r="P1189" s="339"/>
      <c r="Q1189" s="339"/>
      <c r="R1189" s="339"/>
      <c r="S1189" s="339"/>
      <c r="T1189" s="339"/>
      <c r="U1189" s="339"/>
      <c r="V1189" s="339"/>
      <c r="W1189" s="339"/>
      <c r="X1189" s="339"/>
      <c r="Y1189" s="339"/>
      <c r="Z1189" s="339"/>
      <c r="AA1189" s="339"/>
      <c r="AB1189" s="339"/>
      <c r="AC1189" s="339"/>
      <c r="AD1189" s="339"/>
      <c r="AE1189" s="339"/>
      <c r="AF1189" s="339"/>
      <c r="AG1189" s="339"/>
      <c r="AH1189" s="339"/>
      <c r="AI1189" s="339"/>
      <c r="AJ1189" s="339"/>
      <c r="AK1189" s="339"/>
      <c r="AL1189" s="339"/>
      <c r="AM1189" s="339"/>
      <c r="AN1189" s="339"/>
      <c r="AO1189" s="339"/>
      <c r="AP1189" s="339"/>
      <c r="AQ1189" s="339"/>
      <c r="AR1189" s="339"/>
      <c r="AS1189" s="339"/>
      <c r="AT1189" s="339"/>
      <c r="AU1189" s="339"/>
      <c r="AV1189" s="339"/>
      <c r="AW1189" s="339"/>
      <c r="AX1189" s="339"/>
      <c r="AY1189" s="339"/>
      <c r="AZ1189" s="339"/>
      <c r="BA1189" s="339"/>
      <c r="BB1189" s="339"/>
      <c r="BC1189" s="339"/>
      <c r="BD1189" s="339"/>
      <c r="BE1189" s="339"/>
      <c r="BF1189" s="339"/>
      <c r="BG1189" s="339"/>
      <c r="BH1189" s="339"/>
      <c r="BI1189" s="339"/>
      <c r="BJ1189" s="339"/>
      <c r="BK1189" s="339"/>
      <c r="BL1189" s="339"/>
      <c r="BM1189" s="339"/>
      <c r="BN1189" s="339"/>
      <c r="BO1189" s="339"/>
      <c r="BP1189" s="339"/>
      <c r="BQ1189" s="339"/>
      <c r="BR1189" s="339"/>
      <c r="BS1189" s="339"/>
      <c r="BT1189" s="339"/>
      <c r="BU1189" s="339"/>
      <c r="BV1189" s="339"/>
      <c r="BW1189" s="339"/>
      <c r="BX1189" s="339"/>
      <c r="BY1189" s="339"/>
      <c r="BZ1189" s="339"/>
      <c r="CA1189" s="339"/>
      <c r="CB1189" s="339"/>
      <c r="CC1189" s="339"/>
      <c r="CD1189" s="339"/>
      <c r="CE1189" s="339"/>
      <c r="CF1189" s="339"/>
      <c r="CG1189" s="339"/>
      <c r="CH1189" s="339"/>
      <c r="CI1189" s="339"/>
      <c r="CJ1189" s="339"/>
      <c r="CK1189" s="339"/>
      <c r="CL1189" s="339"/>
      <c r="CM1189" s="339"/>
      <c r="CN1189" s="339"/>
      <c r="CO1189" s="339"/>
      <c r="CP1189" s="339"/>
      <c r="CQ1189" s="339"/>
      <c r="CR1189" s="339"/>
      <c r="CS1189" s="339"/>
      <c r="CT1189" s="339"/>
      <c r="CU1189" s="339"/>
      <c r="CV1189" s="339"/>
      <c r="CW1189" s="339"/>
      <c r="CX1189" s="339"/>
      <c r="CY1189" s="339"/>
      <c r="CZ1189" s="339"/>
      <c r="DA1189" s="339"/>
      <c r="DB1189" s="339"/>
      <c r="DC1189" s="339"/>
      <c r="DD1189" s="339"/>
      <c r="DE1189" s="339"/>
      <c r="DF1189" s="339"/>
      <c r="DG1189" s="339"/>
      <c r="DH1189" s="339"/>
      <c r="DI1189" s="339"/>
      <c r="DJ1189" s="339"/>
      <c r="DK1189" s="339"/>
      <c r="DL1189" s="339"/>
      <c r="DM1189" s="339"/>
      <c r="DN1189" s="339"/>
      <c r="DO1189" s="339"/>
      <c r="DP1189" s="339"/>
      <c r="DQ1189" s="339"/>
      <c r="DR1189" s="339"/>
      <c r="DS1189" s="339"/>
      <c r="DT1189" s="339"/>
      <c r="DU1189" s="339"/>
      <c r="DV1189" s="339"/>
      <c r="DW1189" s="339"/>
      <c r="DX1189" s="339"/>
      <c r="DY1189" s="339"/>
      <c r="DZ1189" s="339"/>
      <c r="EA1189" s="339"/>
      <c r="EB1189" s="339"/>
      <c r="EC1189" s="339"/>
      <c r="ED1189" s="339"/>
      <c r="EE1189" s="339"/>
      <c r="EF1189" s="339"/>
      <c r="EG1189" s="339"/>
      <c r="EH1189" s="339"/>
      <c r="EI1189" s="339"/>
      <c r="EJ1189" s="339"/>
      <c r="EK1189" s="339"/>
      <c r="EL1189" s="339"/>
      <c r="EM1189" s="339"/>
      <c r="EN1189" s="339"/>
      <c r="EO1189" s="339"/>
      <c r="EP1189" s="339"/>
      <c r="EQ1189" s="339"/>
      <c r="ER1189" s="339"/>
      <c r="ES1189" s="339"/>
      <c r="ET1189" s="339"/>
      <c r="EU1189" s="339"/>
      <c r="EV1189" s="339"/>
      <c r="EW1189" s="339"/>
      <c r="EX1189" s="339"/>
      <c r="EY1189" s="339"/>
      <c r="EZ1189" s="339"/>
      <c r="FA1189" s="339"/>
      <c r="FB1189" s="339"/>
      <c r="FC1189" s="339"/>
      <c r="FD1189" s="339"/>
      <c r="FE1189" s="339"/>
      <c r="FF1189" s="339"/>
      <c r="FG1189" s="339"/>
      <c r="FH1189" s="339"/>
      <c r="FI1189" s="339"/>
      <c r="FJ1189" s="339"/>
      <c r="FK1189" s="339"/>
      <c r="FL1189" s="339"/>
      <c r="FM1189" s="339"/>
      <c r="FN1189" s="339"/>
      <c r="FO1189" s="339"/>
      <c r="FP1189" s="339"/>
      <c r="FQ1189" s="339"/>
      <c r="FR1189" s="339"/>
      <c r="FS1189" s="339"/>
      <c r="FT1189" s="339"/>
      <c r="FU1189" s="339"/>
      <c r="FV1189" s="339"/>
      <c r="FW1189" s="339"/>
      <c r="FX1189" s="339"/>
      <c r="FY1189" s="339"/>
      <c r="FZ1189" s="339"/>
      <c r="GA1189" s="339"/>
      <c r="GB1189" s="339"/>
      <c r="GC1189" s="339"/>
      <c r="GD1189" s="339"/>
      <c r="GE1189" s="339"/>
      <c r="GF1189" s="339"/>
    </row>
    <row r="1190" spans="1:188" ht="15.75">
      <c r="A1190" s="479"/>
      <c r="B1190" s="480"/>
      <c r="C1190" s="27"/>
      <c r="D1190" s="107"/>
      <c r="E1190" s="27"/>
      <c r="F1190" s="27"/>
      <c r="G1190" s="441">
        <f>COUNTA(G8:G1188)</f>
        <v>988</v>
      </c>
      <c r="H1190" s="441">
        <f>COUNTA(H8:H1188)</f>
        <v>335</v>
      </c>
      <c r="I1190" s="441">
        <f>COUNTA(I8:I1188)</f>
        <v>971</v>
      </c>
      <c r="J1190" s="441">
        <f>COUNTA(J8:J1188)</f>
        <v>902</v>
      </c>
      <c r="K1190" s="441">
        <f t="shared" ref="K1190:L1190" si="12">COUNTA(K8:K1188)</f>
        <v>988</v>
      </c>
      <c r="L1190" s="441">
        <f t="shared" si="12"/>
        <v>986</v>
      </c>
    </row>
    <row r="1191" spans="1:188" ht="15.75">
      <c r="A1191" s="554"/>
      <c r="B1191" s="554"/>
      <c r="C1191" s="393"/>
      <c r="D1191" s="560"/>
      <c r="E1191" s="393"/>
      <c r="F1191" s="393"/>
      <c r="G1191" s="482"/>
      <c r="H1191" s="482"/>
      <c r="I1191" s="482"/>
      <c r="J1191" s="482"/>
      <c r="K1191" s="482"/>
      <c r="L1191" s="569"/>
    </row>
    <row r="1192" spans="1:188" ht="15.75">
      <c r="A1192" s="82"/>
      <c r="B1192" s="82"/>
      <c r="C1192" s="28"/>
      <c r="D1192" s="561"/>
      <c r="E1192" s="29"/>
      <c r="F1192" s="29"/>
      <c r="G1192" s="439"/>
      <c r="H1192" s="28"/>
      <c r="I1192" s="28"/>
      <c r="J1192" s="30"/>
      <c r="K1192" s="29"/>
      <c r="L1192" s="191" t="s">
        <v>709</v>
      </c>
    </row>
    <row r="1193" spans="1:188" ht="15.75">
      <c r="A1193" s="82"/>
      <c r="B1193" s="82"/>
      <c r="C1193" s="28"/>
      <c r="D1193" s="561"/>
      <c r="E1193" s="29"/>
      <c r="F1193" s="29"/>
      <c r="G1193" s="439"/>
      <c r="H1193" s="28"/>
      <c r="I1193" s="28"/>
      <c r="J1193" s="30"/>
      <c r="K1193" s="29"/>
      <c r="L1193" s="191" t="s">
        <v>707</v>
      </c>
    </row>
    <row r="1194" spans="1:188" ht="15.75">
      <c r="A1194" s="82"/>
      <c r="B1194" s="82"/>
      <c r="C1194" s="28"/>
      <c r="D1194" s="561"/>
      <c r="E1194" s="29"/>
      <c r="F1194" s="29"/>
      <c r="G1194" s="439"/>
      <c r="H1194" s="28"/>
      <c r="I1194" s="28"/>
      <c r="J1194" s="30"/>
      <c r="K1194" s="29"/>
      <c r="L1194" s="191" t="s">
        <v>708</v>
      </c>
    </row>
    <row r="1195" spans="1:188" ht="15.75">
      <c r="A1195" s="82"/>
      <c r="B1195" s="82"/>
      <c r="C1195" s="28"/>
      <c r="D1195" s="561"/>
      <c r="E1195" s="29"/>
      <c r="F1195" s="29"/>
      <c r="G1195" s="439"/>
      <c r="H1195" s="28"/>
      <c r="I1195" s="28"/>
      <c r="J1195" s="30"/>
      <c r="K1195" s="29"/>
      <c r="L1195" s="191"/>
    </row>
    <row r="1196" spans="1:188" ht="15.75">
      <c r="A1196" s="82"/>
      <c r="B1196" s="82"/>
      <c r="C1196" s="28"/>
      <c r="D1196" s="561"/>
      <c r="E1196" s="29"/>
      <c r="F1196" s="29"/>
      <c r="G1196" s="439"/>
      <c r="H1196" s="28"/>
      <c r="I1196" s="28"/>
      <c r="J1196" s="30"/>
      <c r="K1196" s="29"/>
      <c r="L1196" s="191"/>
    </row>
    <row r="1197" spans="1:188" ht="15.75">
      <c r="A1197" s="82"/>
      <c r="B1197" s="82"/>
      <c r="C1197" s="28"/>
      <c r="D1197" s="561"/>
      <c r="E1197" s="29"/>
      <c r="F1197" s="29"/>
      <c r="G1197" s="439"/>
      <c r="H1197" s="28"/>
      <c r="I1197" s="28"/>
      <c r="J1197" s="30"/>
      <c r="K1197" s="29"/>
      <c r="L1197" s="191"/>
    </row>
    <row r="1198" spans="1:188" ht="15.75">
      <c r="A1198" s="82"/>
      <c r="B1198" s="82"/>
      <c r="C1198" s="28"/>
      <c r="D1198" s="561"/>
      <c r="E1198" s="29"/>
      <c r="F1198" s="29"/>
      <c r="G1198" s="439"/>
      <c r="H1198" s="28"/>
      <c r="I1198" s="28"/>
      <c r="J1198" s="30"/>
      <c r="K1198" s="29"/>
      <c r="L1198" s="191"/>
    </row>
    <row r="1199" spans="1:188" ht="15.75">
      <c r="A1199" s="82"/>
      <c r="B1199" s="82"/>
      <c r="C1199" s="28"/>
      <c r="D1199" s="561"/>
      <c r="E1199" s="29"/>
      <c r="F1199" s="29"/>
      <c r="G1199" s="439"/>
      <c r="H1199" s="28"/>
      <c r="I1199" s="28"/>
      <c r="J1199" s="30"/>
      <c r="K1199" s="29"/>
      <c r="L1199" s="191"/>
    </row>
    <row r="1213" spans="1:222" s="285" customFormat="1">
      <c r="A1213" s="281"/>
      <c r="B1213" s="281"/>
      <c r="C1213" s="282"/>
      <c r="D1213" s="435"/>
      <c r="E1213" s="283"/>
      <c r="F1213" s="283"/>
      <c r="G1213" s="284" t="e">
        <f>#REF!+#REF!</f>
        <v>#REF!</v>
      </c>
      <c r="H1213" s="282" t="e">
        <f>#REF!+#REF!</f>
        <v>#REF!</v>
      </c>
      <c r="I1213" s="282" t="e">
        <f>#REF!+#REF!</f>
        <v>#REF!</v>
      </c>
      <c r="K1213" s="283"/>
      <c r="L1213" s="570"/>
      <c r="M1213" s="281"/>
      <c r="N1213" s="281"/>
      <c r="O1213" s="281"/>
      <c r="P1213" s="281"/>
      <c r="Q1213" s="281"/>
      <c r="R1213" s="281"/>
      <c r="S1213" s="281"/>
      <c r="T1213" s="281"/>
      <c r="U1213" s="281"/>
      <c r="V1213" s="281"/>
      <c r="W1213" s="281"/>
      <c r="X1213" s="281"/>
      <c r="Y1213" s="281"/>
      <c r="Z1213" s="281"/>
      <c r="AA1213" s="281"/>
      <c r="AB1213" s="281"/>
      <c r="AC1213" s="281"/>
      <c r="AD1213" s="281"/>
      <c r="AE1213" s="281"/>
      <c r="AF1213" s="281"/>
      <c r="AG1213" s="281"/>
      <c r="AH1213" s="281"/>
      <c r="AI1213" s="281"/>
      <c r="AJ1213" s="281"/>
      <c r="AK1213" s="281"/>
      <c r="AL1213" s="281"/>
      <c r="AM1213" s="281"/>
      <c r="AN1213" s="281"/>
      <c r="AO1213" s="281"/>
      <c r="AP1213" s="281"/>
      <c r="AQ1213" s="281"/>
      <c r="AR1213" s="281"/>
      <c r="AS1213" s="281"/>
      <c r="AT1213" s="281"/>
      <c r="AU1213" s="281"/>
      <c r="AV1213" s="281"/>
      <c r="AW1213" s="281"/>
      <c r="AX1213" s="281"/>
      <c r="AY1213" s="281"/>
      <c r="AZ1213" s="281"/>
      <c r="BA1213" s="281"/>
      <c r="BB1213" s="281"/>
      <c r="BC1213" s="281"/>
      <c r="BD1213" s="281"/>
      <c r="BE1213" s="281"/>
      <c r="BF1213" s="281"/>
      <c r="BG1213" s="281"/>
      <c r="BH1213" s="281"/>
      <c r="BI1213" s="281"/>
      <c r="BJ1213" s="281"/>
      <c r="BK1213" s="281"/>
      <c r="BL1213" s="281"/>
      <c r="BM1213" s="281"/>
      <c r="BN1213" s="281"/>
      <c r="BO1213" s="281"/>
      <c r="BP1213" s="281"/>
      <c r="BQ1213" s="281"/>
      <c r="BR1213" s="281"/>
      <c r="BS1213" s="281"/>
      <c r="BT1213" s="281"/>
      <c r="BU1213" s="281"/>
      <c r="BV1213" s="281"/>
      <c r="BW1213" s="281"/>
      <c r="BX1213" s="281"/>
      <c r="BY1213" s="281"/>
      <c r="BZ1213" s="281"/>
      <c r="CA1213" s="281"/>
      <c r="CB1213" s="281"/>
      <c r="CC1213" s="281"/>
      <c r="CD1213" s="281"/>
      <c r="CE1213" s="281"/>
      <c r="CF1213" s="281"/>
      <c r="CG1213" s="281"/>
      <c r="CH1213" s="281"/>
      <c r="CI1213" s="281"/>
      <c r="CJ1213" s="281"/>
      <c r="CK1213" s="281"/>
      <c r="CL1213" s="281"/>
      <c r="CM1213" s="281"/>
      <c r="CN1213" s="281"/>
      <c r="CO1213" s="281"/>
      <c r="CP1213" s="281"/>
      <c r="CQ1213" s="281"/>
      <c r="CR1213" s="281"/>
      <c r="CS1213" s="281"/>
      <c r="CT1213" s="281"/>
      <c r="CU1213" s="281"/>
      <c r="CV1213" s="281"/>
      <c r="CW1213" s="281"/>
      <c r="CX1213" s="281"/>
      <c r="CY1213" s="281"/>
      <c r="CZ1213" s="281"/>
      <c r="DA1213" s="281"/>
      <c r="DB1213" s="281"/>
      <c r="DC1213" s="281"/>
      <c r="DD1213" s="281"/>
      <c r="DE1213" s="281"/>
      <c r="DF1213" s="281"/>
      <c r="DG1213" s="281"/>
      <c r="DH1213" s="281"/>
      <c r="DI1213" s="281"/>
      <c r="DJ1213" s="281"/>
      <c r="DK1213" s="281"/>
      <c r="DL1213" s="281"/>
      <c r="DM1213" s="281"/>
      <c r="DN1213" s="281"/>
      <c r="DO1213" s="281"/>
      <c r="DP1213" s="281"/>
      <c r="DQ1213" s="281"/>
      <c r="DR1213" s="281"/>
      <c r="DS1213" s="281"/>
      <c r="DT1213" s="281"/>
      <c r="DU1213" s="281"/>
      <c r="DV1213" s="281"/>
      <c r="DW1213" s="281"/>
      <c r="DX1213" s="281"/>
      <c r="DY1213" s="281"/>
      <c r="DZ1213" s="281"/>
      <c r="EA1213" s="281"/>
      <c r="EB1213" s="281"/>
      <c r="EC1213" s="281"/>
      <c r="ED1213" s="281"/>
      <c r="EE1213" s="281"/>
      <c r="EF1213" s="281"/>
      <c r="EG1213" s="281"/>
      <c r="EH1213" s="281"/>
      <c r="EI1213" s="281"/>
      <c r="EJ1213" s="281"/>
      <c r="EK1213" s="281"/>
      <c r="EL1213" s="281"/>
      <c r="EM1213" s="281"/>
      <c r="EN1213" s="281"/>
      <c r="EO1213" s="281"/>
      <c r="EP1213" s="281"/>
      <c r="EQ1213" s="281"/>
      <c r="ER1213" s="281"/>
      <c r="ES1213" s="281"/>
      <c r="ET1213" s="281"/>
      <c r="EU1213" s="281"/>
      <c r="EV1213" s="281"/>
      <c r="EW1213" s="281"/>
      <c r="EX1213" s="281"/>
      <c r="EY1213" s="281"/>
      <c r="EZ1213" s="281"/>
      <c r="FA1213" s="281"/>
      <c r="FB1213" s="281"/>
      <c r="FC1213" s="281"/>
      <c r="FD1213" s="281"/>
      <c r="FE1213" s="281"/>
      <c r="FF1213" s="281"/>
      <c r="FG1213" s="281"/>
      <c r="FH1213" s="281"/>
      <c r="FI1213" s="281"/>
      <c r="FJ1213" s="281"/>
      <c r="FK1213" s="281"/>
      <c r="FL1213" s="281"/>
      <c r="FM1213" s="281"/>
      <c r="FN1213" s="281"/>
      <c r="FO1213" s="281"/>
      <c r="FP1213" s="281"/>
      <c r="FQ1213" s="281"/>
      <c r="FR1213" s="281"/>
      <c r="FS1213" s="281"/>
      <c r="FT1213" s="281"/>
      <c r="FU1213" s="281"/>
      <c r="FV1213" s="281"/>
      <c r="FW1213" s="281"/>
      <c r="FX1213" s="281"/>
      <c r="FY1213" s="281"/>
      <c r="FZ1213" s="281"/>
      <c r="GA1213" s="281"/>
      <c r="GB1213" s="281"/>
      <c r="GC1213" s="281"/>
      <c r="GD1213" s="281"/>
      <c r="GE1213" s="281"/>
      <c r="GF1213" s="281"/>
      <c r="GG1213" s="281"/>
      <c r="GH1213" s="281"/>
      <c r="GI1213" s="281"/>
      <c r="GJ1213" s="281"/>
      <c r="GK1213" s="281"/>
      <c r="GL1213" s="281"/>
      <c r="GM1213" s="281"/>
      <c r="GN1213" s="281"/>
      <c r="GO1213" s="281"/>
      <c r="GP1213" s="281"/>
      <c r="GQ1213" s="281"/>
      <c r="GR1213" s="281"/>
      <c r="GS1213" s="281"/>
      <c r="GT1213" s="281"/>
      <c r="GU1213" s="281"/>
      <c r="GV1213" s="281"/>
      <c r="GW1213" s="281"/>
      <c r="GX1213" s="281"/>
      <c r="GY1213" s="281"/>
      <c r="GZ1213" s="281"/>
      <c r="HA1213" s="281"/>
      <c r="HB1213" s="281"/>
      <c r="HC1213" s="281"/>
      <c r="HD1213" s="281"/>
      <c r="HE1213" s="281"/>
      <c r="HF1213" s="281"/>
      <c r="HG1213" s="281"/>
      <c r="HH1213" s="281"/>
      <c r="HI1213" s="281"/>
      <c r="HJ1213" s="281"/>
      <c r="HK1213" s="281"/>
      <c r="HL1213" s="281"/>
      <c r="HM1213" s="281"/>
      <c r="HN1213" s="281"/>
    </row>
    <row r="1214" spans="1:222" s="285" customFormat="1">
      <c r="A1214" s="281"/>
      <c r="B1214" s="281"/>
      <c r="C1214" s="282"/>
      <c r="D1214" s="435"/>
      <c r="E1214" s="283"/>
      <c r="F1214" s="283"/>
      <c r="G1214" s="284" t="e">
        <f>#REF!+#REF!</f>
        <v>#REF!</v>
      </c>
      <c r="H1214" s="282" t="e">
        <f>#REF!+#REF!</f>
        <v>#REF!</v>
      </c>
      <c r="I1214" s="282" t="e">
        <f>#REF!+#REF!</f>
        <v>#REF!</v>
      </c>
      <c r="K1214" s="283"/>
      <c r="L1214" s="570"/>
      <c r="M1214" s="281"/>
      <c r="N1214" s="281"/>
      <c r="O1214" s="281"/>
      <c r="P1214" s="281"/>
      <c r="Q1214" s="281"/>
      <c r="R1214" s="281"/>
      <c r="S1214" s="281"/>
      <c r="T1214" s="281"/>
      <c r="U1214" s="281"/>
      <c r="V1214" s="281"/>
      <c r="W1214" s="281"/>
      <c r="X1214" s="281"/>
      <c r="Y1214" s="281"/>
      <c r="Z1214" s="281"/>
      <c r="AA1214" s="281"/>
      <c r="AB1214" s="281"/>
      <c r="AC1214" s="281"/>
      <c r="AD1214" s="281"/>
      <c r="AE1214" s="281"/>
      <c r="AF1214" s="281"/>
      <c r="AG1214" s="281"/>
      <c r="AH1214" s="281"/>
      <c r="AI1214" s="281"/>
      <c r="AJ1214" s="281"/>
      <c r="AK1214" s="281"/>
      <c r="AL1214" s="281"/>
      <c r="AM1214" s="281"/>
      <c r="AN1214" s="281"/>
      <c r="AO1214" s="281"/>
      <c r="AP1214" s="281"/>
      <c r="AQ1214" s="281"/>
      <c r="AR1214" s="281"/>
      <c r="AS1214" s="281"/>
      <c r="AT1214" s="281"/>
      <c r="AU1214" s="281"/>
      <c r="AV1214" s="281"/>
      <c r="AW1214" s="281"/>
      <c r="AX1214" s="281"/>
      <c r="AY1214" s="281"/>
      <c r="AZ1214" s="281"/>
      <c r="BA1214" s="281"/>
      <c r="BB1214" s="281"/>
      <c r="BC1214" s="281"/>
      <c r="BD1214" s="281"/>
      <c r="BE1214" s="281"/>
      <c r="BF1214" s="281"/>
      <c r="BG1214" s="281"/>
      <c r="BH1214" s="281"/>
      <c r="BI1214" s="281"/>
      <c r="BJ1214" s="281"/>
      <c r="BK1214" s="281"/>
      <c r="BL1214" s="281"/>
      <c r="BM1214" s="281"/>
      <c r="BN1214" s="281"/>
      <c r="BO1214" s="281"/>
      <c r="BP1214" s="281"/>
      <c r="BQ1214" s="281"/>
      <c r="BR1214" s="281"/>
      <c r="BS1214" s="281"/>
      <c r="BT1214" s="281"/>
      <c r="BU1214" s="281"/>
      <c r="BV1214" s="281"/>
      <c r="BW1214" s="281"/>
      <c r="BX1214" s="281"/>
      <c r="BY1214" s="281"/>
      <c r="BZ1214" s="281"/>
      <c r="CA1214" s="281"/>
      <c r="CB1214" s="281"/>
      <c r="CC1214" s="281"/>
      <c r="CD1214" s="281"/>
      <c r="CE1214" s="281"/>
      <c r="CF1214" s="281"/>
      <c r="CG1214" s="281"/>
      <c r="CH1214" s="281"/>
      <c r="CI1214" s="281"/>
      <c r="CJ1214" s="281"/>
      <c r="CK1214" s="281"/>
      <c r="CL1214" s="281"/>
      <c r="CM1214" s="281"/>
      <c r="CN1214" s="281"/>
      <c r="CO1214" s="281"/>
      <c r="CP1214" s="281"/>
      <c r="CQ1214" s="281"/>
      <c r="CR1214" s="281"/>
      <c r="CS1214" s="281"/>
      <c r="CT1214" s="281"/>
      <c r="CU1214" s="281"/>
      <c r="CV1214" s="281"/>
      <c r="CW1214" s="281"/>
      <c r="CX1214" s="281"/>
      <c r="CY1214" s="281"/>
      <c r="CZ1214" s="281"/>
      <c r="DA1214" s="281"/>
      <c r="DB1214" s="281"/>
      <c r="DC1214" s="281"/>
      <c r="DD1214" s="281"/>
      <c r="DE1214" s="281"/>
      <c r="DF1214" s="281"/>
      <c r="DG1214" s="281"/>
      <c r="DH1214" s="281"/>
      <c r="DI1214" s="281"/>
      <c r="DJ1214" s="281"/>
      <c r="DK1214" s="281"/>
      <c r="DL1214" s="281"/>
      <c r="DM1214" s="281"/>
      <c r="DN1214" s="281"/>
      <c r="DO1214" s="281"/>
      <c r="DP1214" s="281"/>
      <c r="DQ1214" s="281"/>
      <c r="DR1214" s="281"/>
      <c r="DS1214" s="281"/>
      <c r="DT1214" s="281"/>
      <c r="DU1214" s="281"/>
      <c r="DV1214" s="281"/>
      <c r="DW1214" s="281"/>
      <c r="DX1214" s="281"/>
      <c r="DY1214" s="281"/>
      <c r="DZ1214" s="281"/>
      <c r="EA1214" s="281"/>
      <c r="EB1214" s="281"/>
      <c r="EC1214" s="281"/>
      <c r="ED1214" s="281"/>
      <c r="EE1214" s="281"/>
      <c r="EF1214" s="281"/>
      <c r="EG1214" s="281"/>
      <c r="EH1214" s="281"/>
      <c r="EI1214" s="281"/>
      <c r="EJ1214" s="281"/>
      <c r="EK1214" s="281"/>
      <c r="EL1214" s="281"/>
      <c r="EM1214" s="281"/>
      <c r="EN1214" s="281"/>
      <c r="EO1214" s="281"/>
      <c r="EP1214" s="281"/>
      <c r="EQ1214" s="281"/>
      <c r="ER1214" s="281"/>
      <c r="ES1214" s="281"/>
      <c r="ET1214" s="281"/>
      <c r="EU1214" s="281"/>
      <c r="EV1214" s="281"/>
      <c r="EW1214" s="281"/>
      <c r="EX1214" s="281"/>
      <c r="EY1214" s="281"/>
      <c r="EZ1214" s="281"/>
      <c r="FA1214" s="281"/>
      <c r="FB1214" s="281"/>
      <c r="FC1214" s="281"/>
      <c r="FD1214" s="281"/>
      <c r="FE1214" s="281"/>
      <c r="FF1214" s="281"/>
      <c r="FG1214" s="281"/>
      <c r="FH1214" s="281"/>
      <c r="FI1214" s="281"/>
      <c r="FJ1214" s="281"/>
      <c r="FK1214" s="281"/>
      <c r="FL1214" s="281"/>
      <c r="FM1214" s="281"/>
      <c r="FN1214" s="281"/>
      <c r="FO1214" s="281"/>
      <c r="FP1214" s="281"/>
      <c r="FQ1214" s="281"/>
      <c r="FR1214" s="281"/>
      <c r="FS1214" s="281"/>
      <c r="FT1214" s="281"/>
      <c r="FU1214" s="281"/>
      <c r="FV1214" s="281"/>
      <c r="FW1214" s="281"/>
      <c r="FX1214" s="281"/>
      <c r="FY1214" s="281"/>
      <c r="FZ1214" s="281"/>
      <c r="GA1214" s="281"/>
      <c r="GB1214" s="281"/>
      <c r="GC1214" s="281"/>
      <c r="GD1214" s="281"/>
      <c r="GE1214" s="281"/>
      <c r="GF1214" s="281"/>
      <c r="GG1214" s="281"/>
      <c r="GH1214" s="281"/>
      <c r="GI1214" s="281"/>
      <c r="GJ1214" s="281"/>
      <c r="GK1214" s="281"/>
      <c r="GL1214" s="281"/>
      <c r="GM1214" s="281"/>
      <c r="GN1214" s="281"/>
      <c r="GO1214" s="281"/>
      <c r="GP1214" s="281"/>
      <c r="GQ1214" s="281"/>
      <c r="GR1214" s="281"/>
      <c r="GS1214" s="281"/>
      <c r="GT1214" s="281"/>
      <c r="GU1214" s="281"/>
      <c r="GV1214" s="281"/>
      <c r="GW1214" s="281"/>
      <c r="GX1214" s="281"/>
      <c r="GY1214" s="281"/>
      <c r="GZ1214" s="281"/>
      <c r="HA1214" s="281"/>
      <c r="HB1214" s="281"/>
      <c r="HC1214" s="281"/>
      <c r="HD1214" s="281"/>
      <c r="HE1214" s="281"/>
      <c r="HF1214" s="281"/>
      <c r="HG1214" s="281"/>
      <c r="HH1214" s="281"/>
      <c r="HI1214" s="281"/>
      <c r="HJ1214" s="281"/>
      <c r="HK1214" s="281"/>
      <c r="HL1214" s="281"/>
      <c r="HM1214" s="281"/>
      <c r="HN1214" s="281"/>
    </row>
  </sheetData>
  <protectedRanges>
    <protectedRange sqref="G14 G37" name="Range10_6_1_1_1_1_3_3"/>
    <protectedRange sqref="G14 G37" name="Range10_6_1_1_1_1_1_1_3"/>
    <protectedRange sqref="G192" name="Range10_6_1_1_1_1_4_1_1"/>
    <protectedRange sqref="G192" name="Range10_6_1_1_1_1_1_2_1_1"/>
    <protectedRange sqref="J192" name="Range10_2_1_6_1_1_1_1"/>
    <protectedRange sqref="D492:E492" name="Range10_1_1_3_3_1_1_2_34_1_1_1_2"/>
    <protectedRange sqref="D493:E493" name="Range10_1_1_3_3_1_1_2_39_1_1_1_1_2"/>
    <protectedRange sqref="D590:D593" name="Range10_1_1_7_2_1_1"/>
    <protectedRange sqref="K590:K593" name="Range10_1_1_2_1_1"/>
    <protectedRange sqref="G734" name="Range10_6_1_1_1_3_6_1"/>
    <protectedRange sqref="G734" name="Range10_6_1_1_1_1_2_9_1"/>
    <protectedRange sqref="G737" name="Range10_6_1_1_1_2_1_5_1"/>
    <protectedRange sqref="H737" name="Range10_6_8_1_1_1_1_5_1"/>
    <protectedRange sqref="K737" name="Range10_6_9_1_1_1_1_5_1"/>
    <protectedRange sqref="L737" name="Range10_6_9_1_1_1_1_1_5_1"/>
    <protectedRange sqref="D951:E951" name="Range10_1_1_3_3_1_1_2_39_1_1_1_1_6"/>
    <protectedRange sqref="D952:E952" name="Range10_1_1_3_3_1_1_2_39_1_1_1_1_7"/>
    <protectedRange sqref="G957:H957" name="Range10_6_1_1_1_1_2_1_1_1_2"/>
    <protectedRange sqref="G957:H957" name="Range10_6_1_1_1_1_1_1_1_1_1_2"/>
    <protectedRange sqref="L46" name="Range10_2_1_1_2"/>
    <protectedRange sqref="D46" name="Range10_2_1_1_1_1"/>
    <protectedRange sqref="L48" name="Range10_2_1_2_1_1_3_1"/>
    <protectedRange sqref="D989:E989" name="Range10_1_1_3_3_1_1_2_39_1_1_2_2_1_1_2"/>
    <protectedRange sqref="D1039" name="Range10_1_1_3_3_1_1_1_2_15_1_1_2_1_1_2"/>
    <protectedRange sqref="D1040:E1040" name="Range10_1_1_3_3_1_1_1_2_16_1_1_1_1_2_2"/>
    <protectedRange sqref="D1044:E1044 G1044:I1044 K1044:L1044" name="Range10_1_1_3_1_1_2_1_2_4_3"/>
    <protectedRange sqref="J1100" name="Range10_2_1_6_1_1"/>
    <protectedRange sqref="D1177:D1178" name="Range10_1_1_4_1_1_1_1_1_2"/>
    <protectedRange sqref="D1179" name="Range10_1_1_4_1_1_1_1_1_2_1"/>
    <protectedRange sqref="D1180" name="Range10_1_1_4_1_1_1_1_1_2_2"/>
    <protectedRange sqref="D1181:D1182" name="Range10_1_1_4_1_1_1_1_1_2_2_1"/>
    <protectedRange sqref="D1183" name="Range10_1_1_4_1_1_1_1_1_2_2_1_1"/>
    <protectedRange sqref="D1184" name="Range10_1_1_4_1_1_1_1_1_2_3"/>
    <protectedRange sqref="D1185" name="Range10_1_1_4_1_1_1_1_1_2_4"/>
  </protectedRanges>
  <mergeCells count="277">
    <mergeCell ref="D975:F975"/>
    <mergeCell ref="D978:F978"/>
    <mergeCell ref="D987:F987"/>
    <mergeCell ref="D1101:F1101"/>
    <mergeCell ref="D1119:F1119"/>
    <mergeCell ref="D1128:F1128"/>
    <mergeCell ref="D181:F181"/>
    <mergeCell ref="D264:F264"/>
    <mergeCell ref="D201:F201"/>
    <mergeCell ref="D211:F211"/>
    <mergeCell ref="D219:F219"/>
    <mergeCell ref="D233:F233"/>
    <mergeCell ref="D1176:F1176"/>
    <mergeCell ref="C912:D912"/>
    <mergeCell ref="D949:F949"/>
    <mergeCell ref="D914:F914"/>
    <mergeCell ref="D942:F942"/>
    <mergeCell ref="D945:F945"/>
    <mergeCell ref="D723:F723"/>
    <mergeCell ref="D913:F913"/>
    <mergeCell ref="C948:D948"/>
    <mergeCell ref="C845:D845"/>
    <mergeCell ref="C890:D890"/>
    <mergeCell ref="D910:F910"/>
    <mergeCell ref="D779:F779"/>
    <mergeCell ref="D804:F804"/>
    <mergeCell ref="D847:F847"/>
    <mergeCell ref="D843:F843"/>
    <mergeCell ref="D1172:F1172"/>
    <mergeCell ref="D950:F950"/>
    <mergeCell ref="D321:F321"/>
    <mergeCell ref="D332:F332"/>
    <mergeCell ref="D224:F224"/>
    <mergeCell ref="C223:D223"/>
    <mergeCell ref="C345:D345"/>
    <mergeCell ref="C330:D330"/>
    <mergeCell ref="D205:F205"/>
    <mergeCell ref="D325:F325"/>
    <mergeCell ref="C262:D262"/>
    <mergeCell ref="D1186:F1186"/>
    <mergeCell ref="D423:F423"/>
    <mergeCell ref="D485:F485"/>
    <mergeCell ref="D525:F525"/>
    <mergeCell ref="D597:F597"/>
    <mergeCell ref="D651:F651"/>
    <mergeCell ref="D718:F718"/>
    <mergeCell ref="D752:F752"/>
    <mergeCell ref="D800:F800"/>
    <mergeCell ref="D498:F498"/>
    <mergeCell ref="D529:F529"/>
    <mergeCell ref="D601:F601"/>
    <mergeCell ref="D780:F780"/>
    <mergeCell ref="C654:D654"/>
    <mergeCell ref="C689:D689"/>
    <mergeCell ref="C721:D721"/>
    <mergeCell ref="D523:F523"/>
    <mergeCell ref="C778:D778"/>
    <mergeCell ref="D938:F938"/>
    <mergeCell ref="D1162:F1162"/>
    <mergeCell ref="D1057:F1057"/>
    <mergeCell ref="D1059:F1059"/>
    <mergeCell ref="C985:D985"/>
    <mergeCell ref="C1045:D1045"/>
    <mergeCell ref="D28:F28"/>
    <mergeCell ref="C8:D8"/>
    <mergeCell ref="C30:D30"/>
    <mergeCell ref="C84:D84"/>
    <mergeCell ref="C161:D161"/>
    <mergeCell ref="D182:F182"/>
    <mergeCell ref="D9:F9"/>
    <mergeCell ref="D10:F10"/>
    <mergeCell ref="D172:F172"/>
    <mergeCell ref="D31:F31"/>
    <mergeCell ref="D86:F86"/>
    <mergeCell ref="D133:F133"/>
    <mergeCell ref="D147:F147"/>
    <mergeCell ref="D85:F85"/>
    <mergeCell ref="C180:D180"/>
    <mergeCell ref="D32:F32"/>
    <mergeCell ref="D60:F60"/>
    <mergeCell ref="D174:F174"/>
    <mergeCell ref="D71:F71"/>
    <mergeCell ref="D149:F149"/>
    <mergeCell ref="D25:F25"/>
    <mergeCell ref="D178:F178"/>
    <mergeCell ref="D162:F162"/>
    <mergeCell ref="D163:F163"/>
    <mergeCell ref="C2:L2"/>
    <mergeCell ref="C1:L1"/>
    <mergeCell ref="C5:L5"/>
    <mergeCell ref="C6:C7"/>
    <mergeCell ref="D6:D7"/>
    <mergeCell ref="E6:E7"/>
    <mergeCell ref="F6:F7"/>
    <mergeCell ref="G6:G7"/>
    <mergeCell ref="H6:I6"/>
    <mergeCell ref="J6:K6"/>
    <mergeCell ref="L6:L7"/>
    <mergeCell ref="C4:L4"/>
    <mergeCell ref="C3:L3"/>
    <mergeCell ref="A497:B497"/>
    <mergeCell ref="C497:D497"/>
    <mergeCell ref="BG497:BH497"/>
    <mergeCell ref="AK497:AL497"/>
    <mergeCell ref="AM497:AN497"/>
    <mergeCell ref="AO497:AP497"/>
    <mergeCell ref="AQ497:AR497"/>
    <mergeCell ref="AS497:AT497"/>
    <mergeCell ref="AU497:AV497"/>
    <mergeCell ref="Y497:Z497"/>
    <mergeCell ref="AA497:AB497"/>
    <mergeCell ref="AC497:AD497"/>
    <mergeCell ref="AE497:AF497"/>
    <mergeCell ref="AG497:AH497"/>
    <mergeCell ref="AI497:AJ497"/>
    <mergeCell ref="AW497:AX497"/>
    <mergeCell ref="AY497:AZ497"/>
    <mergeCell ref="BA497:BB497"/>
    <mergeCell ref="BC497:BD497"/>
    <mergeCell ref="BE497:BF497"/>
    <mergeCell ref="M497:N497"/>
    <mergeCell ref="O497:P497"/>
    <mergeCell ref="Q497:R497"/>
    <mergeCell ref="S497:T497"/>
    <mergeCell ref="GE497:GF497"/>
    <mergeCell ref="GC497:GD497"/>
    <mergeCell ref="GA497:GB497"/>
    <mergeCell ref="FY497:FZ497"/>
    <mergeCell ref="FW497:FX497"/>
    <mergeCell ref="FU497:FV497"/>
    <mergeCell ref="FS497:FT497"/>
    <mergeCell ref="FQ497:FR497"/>
    <mergeCell ref="FO497:FP497"/>
    <mergeCell ref="FM497:FN497"/>
    <mergeCell ref="FK497:FL497"/>
    <mergeCell ref="FI497:FJ497"/>
    <mergeCell ref="FG497:FH497"/>
    <mergeCell ref="FE497:FF497"/>
    <mergeCell ref="FC497:FD497"/>
    <mergeCell ref="FA497:FB497"/>
    <mergeCell ref="EO497:EP497"/>
    <mergeCell ref="EU497:EV497"/>
    <mergeCell ref="EW497:EX497"/>
    <mergeCell ref="EY497:EZ497"/>
    <mergeCell ref="EQ497:ER497"/>
    <mergeCell ref="ES497:ET497"/>
    <mergeCell ref="EM497:EN497"/>
    <mergeCell ref="DQ497:DR497"/>
    <mergeCell ref="D892:F892"/>
    <mergeCell ref="D907:F907"/>
    <mergeCell ref="C803:D803"/>
    <mergeCell ref="D805:F805"/>
    <mergeCell ref="D873:F873"/>
    <mergeCell ref="DS497:DT497"/>
    <mergeCell ref="DU497:DV497"/>
    <mergeCell ref="DW497:DX497"/>
    <mergeCell ref="DY497:DZ497"/>
    <mergeCell ref="EA497:EB497"/>
    <mergeCell ref="DE497:DF497"/>
    <mergeCell ref="D530:F530"/>
    <mergeCell ref="DG497:DH497"/>
    <mergeCell ref="DI497:DJ497"/>
    <mergeCell ref="DK497:DL497"/>
    <mergeCell ref="C871:D871"/>
    <mergeCell ref="CG497:CH497"/>
    <mergeCell ref="CI497:CJ497"/>
    <mergeCell ref="CK497:CL497"/>
    <mergeCell ref="C600:D600"/>
    <mergeCell ref="D589:F589"/>
    <mergeCell ref="CE497:CF497"/>
    <mergeCell ref="EI497:EJ497"/>
    <mergeCell ref="EK497:EL497"/>
    <mergeCell ref="D511:F511"/>
    <mergeCell ref="U497:V497"/>
    <mergeCell ref="W497:X497"/>
    <mergeCell ref="EC497:ED497"/>
    <mergeCell ref="EE497:EF497"/>
    <mergeCell ref="EG497:EH497"/>
    <mergeCell ref="DM497:DN497"/>
    <mergeCell ref="DO497:DP497"/>
    <mergeCell ref="CS497:CT497"/>
    <mergeCell ref="CU497:CV497"/>
    <mergeCell ref="CW497:CX497"/>
    <mergeCell ref="CY497:CZ497"/>
    <mergeCell ref="DA497:DB497"/>
    <mergeCell ref="DC497:DD497"/>
    <mergeCell ref="CM497:CN497"/>
    <mergeCell ref="CO497:CP497"/>
    <mergeCell ref="D499:F499"/>
    <mergeCell ref="CQ497:CR497"/>
    <mergeCell ref="BU497:BV497"/>
    <mergeCell ref="BW497:BX497"/>
    <mergeCell ref="BY497:BZ497"/>
    <mergeCell ref="CA497:CB497"/>
    <mergeCell ref="D722:F722"/>
    <mergeCell ref="CC497:CD497"/>
    <mergeCell ref="D415:F415"/>
    <mergeCell ref="D436:F436"/>
    <mergeCell ref="C426:D426"/>
    <mergeCell ref="C449:D449"/>
    <mergeCell ref="C488:D488"/>
    <mergeCell ref="J428:L428"/>
    <mergeCell ref="J436:L436"/>
    <mergeCell ref="D490:F490"/>
    <mergeCell ref="D451:F451"/>
    <mergeCell ref="D479:F479"/>
    <mergeCell ref="D483:F483"/>
    <mergeCell ref="D427:F427"/>
    <mergeCell ref="BI497:BJ497"/>
    <mergeCell ref="BK497:BL497"/>
    <mergeCell ref="BM497:BN497"/>
    <mergeCell ref="BO497:BP497"/>
    <mergeCell ref="BQ497:BR497"/>
    <mergeCell ref="BS497:BT497"/>
    <mergeCell ref="D428:F428"/>
    <mergeCell ref="D489:F489"/>
    <mergeCell ref="D447:F447"/>
    <mergeCell ref="D420:F420"/>
    <mergeCell ref="D414:F414"/>
    <mergeCell ref="D347:F347"/>
    <mergeCell ref="D643:F643"/>
    <mergeCell ref="D649:F649"/>
    <mergeCell ref="D656:F656"/>
    <mergeCell ref="D716:F716"/>
    <mergeCell ref="D691:F691"/>
    <mergeCell ref="D253:F253"/>
    <mergeCell ref="D225:F225"/>
    <mergeCell ref="D243:F243"/>
    <mergeCell ref="D602:F602"/>
    <mergeCell ref="D387:F387"/>
    <mergeCell ref="D400:F400"/>
    <mergeCell ref="D655:F655"/>
    <mergeCell ref="D690:F690"/>
    <mergeCell ref="D450:F450"/>
    <mergeCell ref="D377:F377"/>
    <mergeCell ref="D677:F677"/>
    <mergeCell ref="D671:F671"/>
    <mergeCell ref="C413:D413"/>
    <mergeCell ref="D259:F259"/>
    <mergeCell ref="D263:F263"/>
    <mergeCell ref="D331:F331"/>
    <mergeCell ref="D346:F346"/>
    <mergeCell ref="C1061:D1061"/>
    <mergeCell ref="C1126:D1126"/>
    <mergeCell ref="D1062:F1062"/>
    <mergeCell ref="D1127:F1127"/>
    <mergeCell ref="D1042:F1042"/>
    <mergeCell ref="D986:F986"/>
    <mergeCell ref="D1046:F1046"/>
    <mergeCell ref="D1122:F1122"/>
    <mergeCell ref="D1026:F1026"/>
    <mergeCell ref="D1047:F1047"/>
    <mergeCell ref="D1063:F1063"/>
    <mergeCell ref="L156:L158"/>
    <mergeCell ref="D418:F418"/>
    <mergeCell ref="J415:L415"/>
    <mergeCell ref="D559:F559"/>
    <mergeCell ref="D595:F595"/>
    <mergeCell ref="D666:F666"/>
    <mergeCell ref="D1023:F1023"/>
    <mergeCell ref="D1036:F1036"/>
    <mergeCell ref="D709:F709"/>
    <mergeCell ref="D741:F741"/>
    <mergeCell ref="D830:F830"/>
    <mergeCell ref="D865:F865"/>
    <mergeCell ref="D965:F965"/>
    <mergeCell ref="D846:F846"/>
    <mergeCell ref="D872:F872"/>
    <mergeCell ref="D891:F891"/>
    <mergeCell ref="D887:F887"/>
    <mergeCell ref="G264:I264"/>
    <mergeCell ref="J264:K264"/>
    <mergeCell ref="D297:F297"/>
    <mergeCell ref="D798:F798"/>
    <mergeCell ref="D409:F409"/>
    <mergeCell ref="D868:F868"/>
    <mergeCell ref="C528:D528"/>
  </mergeCells>
  <conditionalFormatting sqref="D253">
    <cfRule type="duplicateValues" dxfId="83" priority="110"/>
  </conditionalFormatting>
  <conditionalFormatting sqref="D253">
    <cfRule type="duplicateValues" dxfId="82" priority="107"/>
    <cfRule type="duplicateValues" dxfId="81" priority="108"/>
  </conditionalFormatting>
  <conditionalFormatting sqref="D205">
    <cfRule type="duplicateValues" dxfId="80" priority="96"/>
    <cfRule type="duplicateValues" dxfId="79" priority="97"/>
  </conditionalFormatting>
  <conditionalFormatting sqref="D205">
    <cfRule type="duplicateValues" dxfId="78" priority="98"/>
  </conditionalFormatting>
  <conditionalFormatting sqref="D225">
    <cfRule type="duplicateValues" dxfId="77" priority="93"/>
    <cfRule type="duplicateValues" dxfId="76" priority="94"/>
  </conditionalFormatting>
  <conditionalFormatting sqref="D225">
    <cfRule type="duplicateValues" dxfId="75" priority="95"/>
  </conditionalFormatting>
  <conditionalFormatting sqref="D243">
    <cfRule type="duplicateValues" dxfId="74" priority="87"/>
    <cfRule type="duplicateValues" dxfId="73" priority="88"/>
  </conditionalFormatting>
  <conditionalFormatting sqref="D243">
    <cfRule type="duplicateValues" dxfId="72" priority="89"/>
  </conditionalFormatting>
  <conditionalFormatting sqref="G179">
    <cfRule type="duplicateValues" dxfId="71" priority="86"/>
  </conditionalFormatting>
  <conditionalFormatting sqref="I179">
    <cfRule type="duplicateValues" dxfId="70" priority="85"/>
  </conditionalFormatting>
  <conditionalFormatting sqref="D260">
    <cfRule type="duplicateValues" dxfId="69" priority="82"/>
    <cfRule type="duplicateValues" dxfId="68" priority="83"/>
  </conditionalFormatting>
  <conditionalFormatting sqref="D260">
    <cfRule type="duplicateValues" dxfId="67" priority="81"/>
  </conditionalFormatting>
  <conditionalFormatting sqref="D136">
    <cfRule type="duplicateValues" dxfId="66" priority="80"/>
  </conditionalFormatting>
  <conditionalFormatting sqref="D190">
    <cfRule type="duplicateValues" dxfId="65" priority="77"/>
    <cfRule type="duplicateValues" dxfId="64" priority="78"/>
  </conditionalFormatting>
  <conditionalFormatting sqref="D190">
    <cfRule type="duplicateValues" dxfId="63" priority="79"/>
  </conditionalFormatting>
  <conditionalFormatting sqref="D191:D192">
    <cfRule type="duplicateValues" dxfId="62" priority="74"/>
    <cfRule type="duplicateValues" dxfId="61" priority="75"/>
  </conditionalFormatting>
  <conditionalFormatting sqref="D191:D192">
    <cfRule type="duplicateValues" dxfId="60" priority="76"/>
  </conditionalFormatting>
  <conditionalFormatting sqref="D204">
    <cfRule type="duplicateValues" dxfId="59" priority="68"/>
    <cfRule type="duplicateValues" dxfId="58" priority="69"/>
  </conditionalFormatting>
  <conditionalFormatting sqref="D204">
    <cfRule type="duplicateValues" dxfId="57" priority="70"/>
  </conditionalFormatting>
  <conditionalFormatting sqref="D221">
    <cfRule type="duplicateValues" dxfId="56" priority="62"/>
  </conditionalFormatting>
  <conditionalFormatting sqref="D221">
    <cfRule type="duplicateValues" dxfId="55" priority="63"/>
  </conditionalFormatting>
  <conditionalFormatting sqref="D221">
    <cfRule type="duplicateValues" dxfId="54" priority="64"/>
  </conditionalFormatting>
  <conditionalFormatting sqref="D221">
    <cfRule type="duplicateValues" dxfId="53" priority="65"/>
    <cfRule type="duplicateValues" dxfId="52" priority="66"/>
  </conditionalFormatting>
  <conditionalFormatting sqref="D221">
    <cfRule type="duplicateValues" dxfId="51" priority="67"/>
  </conditionalFormatting>
  <conditionalFormatting sqref="D182">
    <cfRule type="duplicateValues" dxfId="50" priority="879"/>
    <cfRule type="duplicateValues" dxfId="49" priority="880"/>
  </conditionalFormatting>
  <conditionalFormatting sqref="D182">
    <cfRule type="duplicateValues" dxfId="48" priority="881"/>
  </conditionalFormatting>
  <conditionalFormatting sqref="D233">
    <cfRule type="duplicateValues" dxfId="47" priority="59"/>
    <cfRule type="duplicateValues" dxfId="46" priority="60"/>
  </conditionalFormatting>
  <conditionalFormatting sqref="D233">
    <cfRule type="duplicateValues" dxfId="45" priority="61"/>
  </conditionalFormatting>
  <conditionalFormatting sqref="D266">
    <cfRule type="duplicateValues" dxfId="44" priority="53" stopIfTrue="1"/>
  </conditionalFormatting>
  <conditionalFormatting sqref="D267">
    <cfRule type="duplicateValues" dxfId="43" priority="50" stopIfTrue="1"/>
  </conditionalFormatting>
  <conditionalFormatting sqref="D268">
    <cfRule type="duplicateValues" dxfId="42" priority="51" stopIfTrue="1"/>
  </conditionalFormatting>
  <conditionalFormatting sqref="D269">
    <cfRule type="duplicateValues" dxfId="41" priority="49" stopIfTrue="1"/>
  </conditionalFormatting>
  <conditionalFormatting sqref="D329">
    <cfRule type="duplicateValues" dxfId="40" priority="47"/>
  </conditionalFormatting>
  <conditionalFormatting sqref="D366:D367">
    <cfRule type="duplicateValues" dxfId="39" priority="45" stopIfTrue="1"/>
  </conditionalFormatting>
  <conditionalFormatting sqref="D369">
    <cfRule type="duplicateValues" dxfId="38" priority="44" stopIfTrue="1"/>
  </conditionalFormatting>
  <conditionalFormatting sqref="D368">
    <cfRule type="duplicateValues" dxfId="37" priority="46" stopIfTrue="1"/>
  </conditionalFormatting>
  <conditionalFormatting sqref="D385">
    <cfRule type="duplicateValues" dxfId="36" priority="43" stopIfTrue="1"/>
  </conditionalFormatting>
  <conditionalFormatting sqref="D396">
    <cfRule type="duplicateValues" dxfId="35" priority="42"/>
  </conditionalFormatting>
  <conditionalFormatting sqref="D404">
    <cfRule type="duplicateValues" dxfId="34" priority="41" stopIfTrue="1"/>
  </conditionalFormatting>
  <conditionalFormatting sqref="D406">
    <cfRule type="duplicateValues" dxfId="33" priority="40" stopIfTrue="1"/>
  </conditionalFormatting>
  <conditionalFormatting sqref="D652">
    <cfRule type="duplicateValues" dxfId="32" priority="882" stopIfTrue="1"/>
  </conditionalFormatting>
  <conditionalFormatting sqref="D372:D373">
    <cfRule type="duplicateValues" dxfId="31" priority="37" stopIfTrue="1"/>
  </conditionalFormatting>
  <conditionalFormatting sqref="D195:D196">
    <cfRule type="duplicateValues" dxfId="30" priority="32"/>
    <cfRule type="duplicateValues" dxfId="29" priority="33"/>
  </conditionalFormatting>
  <conditionalFormatting sqref="D195:D196">
    <cfRule type="duplicateValues" dxfId="28" priority="34"/>
  </conditionalFormatting>
  <conditionalFormatting sqref="D197:D198">
    <cfRule type="duplicateValues" dxfId="27" priority="29"/>
    <cfRule type="duplicateValues" dxfId="26" priority="30"/>
  </conditionalFormatting>
  <conditionalFormatting sqref="D197:D198">
    <cfRule type="duplicateValues" dxfId="25" priority="31"/>
  </conditionalFormatting>
  <conditionalFormatting sqref="D199">
    <cfRule type="duplicateValues" dxfId="24" priority="23"/>
    <cfRule type="duplicateValues" dxfId="23" priority="24"/>
  </conditionalFormatting>
  <conditionalFormatting sqref="D199">
    <cfRule type="duplicateValues" dxfId="22" priority="25"/>
  </conditionalFormatting>
  <conditionalFormatting sqref="D200">
    <cfRule type="duplicateValues" dxfId="21" priority="15"/>
    <cfRule type="duplicateValues" dxfId="20" priority="16"/>
  </conditionalFormatting>
  <conditionalFormatting sqref="D200">
    <cfRule type="duplicateValues" dxfId="19" priority="17"/>
  </conditionalFormatting>
  <conditionalFormatting sqref="D201">
    <cfRule type="duplicateValues" dxfId="18" priority="12"/>
    <cfRule type="duplicateValues" dxfId="17" priority="13"/>
  </conditionalFormatting>
  <conditionalFormatting sqref="D201">
    <cfRule type="duplicateValues" dxfId="16" priority="14"/>
  </conditionalFormatting>
  <conditionalFormatting sqref="D202">
    <cfRule type="duplicateValues" dxfId="15" priority="9"/>
    <cfRule type="duplicateValues" dxfId="14" priority="10"/>
  </conditionalFormatting>
  <conditionalFormatting sqref="D202">
    <cfRule type="duplicateValues" dxfId="13" priority="11"/>
  </conditionalFormatting>
  <conditionalFormatting sqref="D193:D194">
    <cfRule type="duplicateValues" dxfId="12" priority="883"/>
    <cfRule type="duplicateValues" dxfId="11" priority="884"/>
  </conditionalFormatting>
  <conditionalFormatting sqref="D193:D194">
    <cfRule type="duplicateValues" dxfId="10" priority="885"/>
  </conditionalFormatting>
  <conditionalFormatting sqref="D211">
    <cfRule type="duplicateValues" dxfId="9" priority="6"/>
    <cfRule type="duplicateValues" dxfId="8" priority="7"/>
  </conditionalFormatting>
  <conditionalFormatting sqref="D211">
    <cfRule type="duplicateValues" dxfId="7" priority="8"/>
  </conditionalFormatting>
  <conditionalFormatting sqref="D412">
    <cfRule type="duplicateValues" dxfId="6" priority="1" stopIfTrue="1"/>
  </conditionalFormatting>
  <dataValidations disablePrompts="1" count="1">
    <dataValidation type="list" allowBlank="1" showInputMessage="1" showErrorMessage="1" sqref="WJI425 VZM425 VPQ425 WTE425 GS425 QO425 AAK425 AKG425 AUC425 BDY425 BNU425 BXQ425 CHM425 CRI425 DBE425 DLA425 DUW425 EES425 EOO425 EYK425 FIG425 FSC425 GBY425 GLU425 GVQ425 HFM425 HPI425 HZE425 IJA425 ISW425 JCS425 JMO425 JWK425 KGG425 KQC425 KZY425 LJU425 LTQ425 MDM425 MNI425 MXE425 NHA425 NQW425 OAS425 OKO425 OUK425 PEG425 POC425 PXY425 QHU425 QRQ425 RBM425 RLI425 RVE425 SFA425 SOW425 SYS425 TIO425 TSK425 UCG425 UMC425 UVY425 VFU425 K421 WJI416:WJI421 VZM416:VZM421 VPQ416:VPQ421 VFU416:VFU421 UVY416:UVY421 UMC416:UMC421 UCG416:UCG421 TSK416:TSK421 TIO416:TIO421 SYS416:SYS421 SOW416:SOW421 SFA416:SFA421 RVE416:RVE421 RLI416:RLI421 RBM416:RBM421 QRQ416:QRQ421 QHU416:QHU421 PXY416:PXY421 POC416:POC421 PEG416:PEG421 OUK416:OUK421 OKO416:OKO421 OAS416:OAS421 NQW416:NQW421 NHA416:NHA421 MXE416:MXE421 MNI416:MNI421 MDM416:MDM421 LTQ416:LTQ421 LJU416:LJU421 KZY416:KZY421 KQC416:KQC421 KGG416:KGG421 JWK416:JWK421 JMO416:JMO421 JCS416:JCS421 ISW416:ISW421 IJA416:IJA421 HZE416:HZE421 HPI416:HPI421 HFM416:HFM421 GVQ416:GVQ421 GLU416:GLU421 GBY416:GBY421 FSC416:FSC421 FIG416:FIG421 EYK416:EYK421 EOO416:EOO421 EES416:EES421 DUW416:DUW421 DLA416:DLA421 DBE416:DBE421 CRI416:CRI421 CHM416:CHM421 BXQ416:BXQ421 BNU416:BNU421 BDY416:BDY421 AUC416:AUC421 AKG416:AKG421 AAK416:AAK421 QO416:QO421 GS416:GS421 WTE416:WTE421 K416">
      <formula1>Xã_...</formula1>
    </dataValidation>
  </dataValidations>
  <hyperlinks>
    <hyperlink ref="L1111" r:id="rId1" display="Quyết định số 4143/QĐ-UBND ngày 07/7/2017 của UBND Thành Phố Hà Nội về việc chấp thuận chủ trương đầu tư Nâng cấp bệnh viện đa khoa huyện Thường Tín"/>
  </hyperlinks>
  <pageMargins left="0.59055118110236227" right="0.19685039370078741" top="0.59055118110236227" bottom="0.35433070866141736" header="0.47244094488188981" footer="0.19685039370078741"/>
  <pageSetup paperSize="9" scale="75" orientation="landscape" r:id="rId2"/>
  <headerFooter>
    <oddFooter>&amp;C&amp;"Times New Roman,Regular"&amp;P/&amp;N</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K355"/>
  <sheetViews>
    <sheetView topLeftCell="C79" zoomScale="80" zoomScaleNormal="80" zoomScaleSheetLayoutView="55" workbookViewId="0">
      <selection activeCell="C243" sqref="C243:D243"/>
    </sheetView>
  </sheetViews>
  <sheetFormatPr defaultColWidth="9.140625" defaultRowHeight="15.75"/>
  <cols>
    <col min="1" max="1" width="5.42578125" style="146" hidden="1" customWidth="1"/>
    <col min="2" max="2" width="7.7109375" style="146" hidden="1" customWidth="1"/>
    <col min="3" max="3" width="4.140625" style="28" customWidth="1"/>
    <col min="4" max="4" width="34.85546875" style="147" customWidth="1"/>
    <col min="5" max="5" width="10.7109375" style="147" customWidth="1"/>
    <col min="6" max="6" width="15.7109375" style="147" customWidth="1"/>
    <col min="7" max="7" width="10.42578125" style="158" customWidth="1"/>
    <col min="8" max="9" width="10.7109375" style="159" customWidth="1"/>
    <col min="10" max="10" width="10.7109375" style="180" customWidth="1"/>
    <col min="11" max="11" width="15.7109375" style="147" customWidth="1"/>
    <col min="12" max="12" width="55.7109375" style="147" customWidth="1"/>
    <col min="13" max="13" width="9.140625" style="146" hidden="1" customWidth="1"/>
    <col min="14" max="16" width="9.140625" style="146" customWidth="1"/>
    <col min="17" max="17" width="43.7109375" style="146" customWidth="1"/>
    <col min="18" max="19" width="9.140625" style="146" customWidth="1"/>
    <col min="20" max="20" width="8.42578125" style="146" customWidth="1"/>
    <col min="21" max="16384" width="9.140625" style="146"/>
  </cols>
  <sheetData>
    <row r="1" spans="1:39">
      <c r="C1" s="1486" t="s">
        <v>736</v>
      </c>
      <c r="D1" s="1487"/>
      <c r="E1" s="1487"/>
      <c r="F1" s="1487"/>
      <c r="G1" s="1487"/>
      <c r="H1" s="1487"/>
      <c r="I1" s="1487"/>
      <c r="J1" s="1487"/>
      <c r="K1" s="1487"/>
      <c r="L1" s="1487"/>
    </row>
    <row r="2" spans="1:39">
      <c r="C2" s="1460" t="s">
        <v>731</v>
      </c>
      <c r="D2" s="1460"/>
      <c r="E2" s="1460"/>
      <c r="F2" s="1460"/>
      <c r="G2" s="1460"/>
      <c r="H2" s="1460"/>
      <c r="I2" s="1460"/>
      <c r="J2" s="1460"/>
      <c r="K2" s="1460"/>
      <c r="L2" s="1460"/>
    </row>
    <row r="3" spans="1:39">
      <c r="C3" s="1467" t="s">
        <v>732</v>
      </c>
      <c r="D3" s="1467"/>
      <c r="E3" s="1467"/>
      <c r="F3" s="1467"/>
      <c r="G3" s="1467"/>
      <c r="H3" s="1467"/>
      <c r="I3" s="1467"/>
      <c r="J3" s="1467"/>
      <c r="K3" s="1467"/>
      <c r="L3" s="1467"/>
    </row>
    <row r="4" spans="1:39">
      <c r="C4" s="1467" t="s">
        <v>733</v>
      </c>
      <c r="D4" s="1467"/>
      <c r="E4" s="1467"/>
      <c r="F4" s="1467"/>
      <c r="G4" s="1467"/>
      <c r="H4" s="1467"/>
      <c r="I4" s="1467"/>
      <c r="J4" s="1467"/>
      <c r="K4" s="1467"/>
      <c r="L4" s="1467"/>
    </row>
    <row r="5" spans="1:39">
      <c r="C5" s="1467" t="s">
        <v>734</v>
      </c>
      <c r="D5" s="1467"/>
      <c r="E5" s="1467"/>
      <c r="F5" s="1467"/>
      <c r="G5" s="1467"/>
      <c r="H5" s="1467"/>
      <c r="I5" s="1467"/>
      <c r="J5" s="1467"/>
      <c r="K5" s="1467"/>
      <c r="L5" s="1467"/>
    </row>
    <row r="7" spans="1:39">
      <c r="A7" s="585"/>
      <c r="B7" s="710"/>
      <c r="C7" s="1488" t="s">
        <v>0</v>
      </c>
      <c r="D7" s="1489" t="s">
        <v>1</v>
      </c>
      <c r="E7" s="1488" t="s">
        <v>2</v>
      </c>
      <c r="F7" s="1488" t="s">
        <v>660</v>
      </c>
      <c r="G7" s="1491" t="s">
        <v>3</v>
      </c>
      <c r="H7" s="1491" t="s">
        <v>4</v>
      </c>
      <c r="I7" s="1491"/>
      <c r="J7" s="1488" t="s">
        <v>5</v>
      </c>
      <c r="K7" s="1488"/>
      <c r="L7" s="1489" t="s">
        <v>6</v>
      </c>
      <c r="M7" s="585" t="s">
        <v>220</v>
      </c>
      <c r="N7" s="711"/>
      <c r="O7" s="711"/>
      <c r="P7" s="1494" t="s">
        <v>722</v>
      </c>
      <c r="Q7" s="1494" t="s">
        <v>720</v>
      </c>
      <c r="R7" s="1077"/>
      <c r="S7" s="585">
        <v>2</v>
      </c>
      <c r="T7" s="585"/>
      <c r="U7" s="585"/>
      <c r="V7" s="148"/>
    </row>
    <row r="8" spans="1:39" ht="31.5">
      <c r="A8" s="585"/>
      <c r="B8" s="710"/>
      <c r="C8" s="1488"/>
      <c r="D8" s="1490"/>
      <c r="E8" s="1488"/>
      <c r="F8" s="1488"/>
      <c r="G8" s="1491"/>
      <c r="H8" s="1081" t="s">
        <v>7</v>
      </c>
      <c r="I8" s="1081" t="s">
        <v>8</v>
      </c>
      <c r="J8" s="1080" t="s">
        <v>9</v>
      </c>
      <c r="K8" s="1080" t="s">
        <v>10</v>
      </c>
      <c r="L8" s="1490"/>
      <c r="M8" s="585"/>
      <c r="N8" s="712"/>
      <c r="O8" s="712"/>
      <c r="P8" s="1495"/>
      <c r="Q8" s="1495"/>
      <c r="R8" s="585"/>
      <c r="S8" s="585"/>
      <c r="T8" s="585"/>
      <c r="U8" s="585"/>
      <c r="V8" s="148"/>
    </row>
    <row r="9" spans="1:39" s="1345" customFormat="1">
      <c r="A9" s="1337"/>
      <c r="B9" s="1338"/>
      <c r="C9" s="1474" t="s">
        <v>66</v>
      </c>
      <c r="D9" s="1496"/>
      <c r="E9" s="1337"/>
      <c r="F9" s="1337"/>
      <c r="G9" s="1339"/>
      <c r="H9" s="1340"/>
      <c r="I9" s="1340"/>
      <c r="J9" s="955"/>
      <c r="K9" s="1337"/>
      <c r="L9" s="1337"/>
      <c r="M9" s="1337"/>
      <c r="N9" s="1337"/>
      <c r="O9" s="1337"/>
      <c r="P9" s="1337"/>
      <c r="Q9" s="1337"/>
      <c r="R9" s="1337"/>
      <c r="S9" s="1337"/>
      <c r="T9" s="1337"/>
      <c r="U9" s="1337"/>
      <c r="V9" s="1344"/>
    </row>
    <row r="10" spans="1:39" s="1366" customFormat="1">
      <c r="A10" s="1337"/>
      <c r="B10" s="1338"/>
      <c r="C10" s="1346" t="s">
        <v>233</v>
      </c>
      <c r="D10" s="1475" t="s">
        <v>744</v>
      </c>
      <c r="E10" s="1481"/>
      <c r="F10" s="1482"/>
      <c r="G10" s="1346"/>
      <c r="H10" s="1346"/>
      <c r="I10" s="1346"/>
      <c r="J10" s="1346"/>
      <c r="K10" s="1346"/>
      <c r="L10" s="1349"/>
      <c r="M10" s="1337"/>
      <c r="N10" s="1337"/>
      <c r="O10" s="1337"/>
      <c r="P10" s="1337"/>
      <c r="Q10" s="1337"/>
      <c r="R10" s="1337"/>
      <c r="S10" s="1337"/>
      <c r="T10" s="1337"/>
      <c r="U10" s="1337"/>
      <c r="V10" s="1337"/>
    </row>
    <row r="11" spans="1:39" s="1366" customFormat="1">
      <c r="A11" s="1337"/>
      <c r="B11" s="1338"/>
      <c r="C11" s="1367"/>
      <c r="D11" s="1483" t="s">
        <v>745</v>
      </c>
      <c r="E11" s="1492"/>
      <c r="F11" s="1493"/>
      <c r="G11" s="1347"/>
      <c r="H11" s="1346"/>
      <c r="I11" s="1346"/>
      <c r="J11" s="1346"/>
      <c r="K11" s="1346"/>
      <c r="L11" s="1349"/>
      <c r="M11" s="1368"/>
      <c r="N11" s="1368"/>
      <c r="O11" s="1368"/>
      <c r="P11" s="1368"/>
      <c r="Q11" s="1368"/>
      <c r="R11" s="1368"/>
      <c r="S11" s="1369"/>
      <c r="T11" s="1369"/>
      <c r="U11" s="1370"/>
      <c r="V11" s="1369"/>
      <c r="W11" s="955"/>
      <c r="X11" s="955"/>
      <c r="Y11" s="955"/>
      <c r="Z11" s="955"/>
      <c r="AA11" s="955"/>
      <c r="AB11" s="955"/>
      <c r="AC11" s="955"/>
      <c r="AD11" s="955"/>
      <c r="AE11" s="955"/>
      <c r="AF11" s="955"/>
      <c r="AG11" s="955"/>
      <c r="AH11" s="955"/>
      <c r="AI11" s="955"/>
      <c r="AJ11" s="955"/>
      <c r="AK11" s="955"/>
      <c r="AL11" s="955"/>
      <c r="AM11" s="955"/>
    </row>
    <row r="12" spans="1:39" s="1366" customFormat="1">
      <c r="A12" s="1337"/>
      <c r="B12" s="1338"/>
      <c r="C12" s="1370"/>
      <c r="D12" s="1371"/>
      <c r="E12" s="1370"/>
      <c r="F12" s="1347"/>
      <c r="G12" s="1347"/>
      <c r="H12" s="1370"/>
      <c r="I12" s="1370"/>
      <c r="J12" s="1370"/>
      <c r="K12" s="1370"/>
      <c r="L12" s="1371"/>
      <c r="M12" s="1343"/>
      <c r="N12" s="1343"/>
      <c r="O12" s="1343"/>
      <c r="P12" s="1343"/>
      <c r="Q12" s="1343">
        <v>1</v>
      </c>
      <c r="R12" s="1343">
        <f>I12</f>
        <v>0</v>
      </c>
      <c r="S12" s="1370"/>
      <c r="T12" s="1370"/>
      <c r="U12" s="1370"/>
      <c r="V12" s="1370"/>
      <c r="W12" s="955"/>
      <c r="X12" s="955">
        <v>1</v>
      </c>
      <c r="Y12" s="955">
        <f>I12</f>
        <v>0</v>
      </c>
      <c r="Z12" s="955"/>
      <c r="AA12" s="955"/>
      <c r="AB12" s="955"/>
      <c r="AC12" s="955"/>
      <c r="AD12" s="955"/>
      <c r="AE12" s="955"/>
      <c r="AF12" s="955"/>
      <c r="AG12" s="955"/>
      <c r="AH12" s="955"/>
      <c r="AI12" s="955"/>
      <c r="AJ12" s="955"/>
      <c r="AK12" s="955"/>
      <c r="AL12" s="955"/>
      <c r="AM12" s="955"/>
    </row>
    <row r="13" spans="1:39" s="1366" customFormat="1">
      <c r="A13" s="1337"/>
      <c r="B13" s="1338"/>
      <c r="C13" s="1346" t="s">
        <v>234</v>
      </c>
      <c r="D13" s="1475" t="s">
        <v>1048</v>
      </c>
      <c r="E13" s="1476"/>
      <c r="F13" s="1477"/>
      <c r="G13" s="1347"/>
      <c r="H13" s="955"/>
      <c r="I13" s="955"/>
      <c r="J13" s="955"/>
      <c r="K13" s="955"/>
      <c r="L13" s="1348"/>
      <c r="M13" s="1337"/>
      <c r="N13" s="1342"/>
      <c r="O13" s="1342"/>
      <c r="P13" s="1342"/>
      <c r="Q13" s="1343"/>
      <c r="R13" s="1337"/>
      <c r="S13" s="1337"/>
      <c r="T13" s="1337"/>
      <c r="U13" s="1337"/>
      <c r="V13" s="1337"/>
    </row>
    <row r="14" spans="1:39" s="1366" customFormat="1">
      <c r="A14" s="1337"/>
      <c r="B14" s="1338"/>
      <c r="C14" s="1090"/>
      <c r="D14" s="1351"/>
      <c r="E14" s="1090"/>
      <c r="F14" s="1090"/>
      <c r="G14" s="1372"/>
      <c r="H14" s="1372"/>
      <c r="I14" s="1372"/>
      <c r="J14" s="1372"/>
      <c r="K14" s="1373"/>
      <c r="L14" s="1351"/>
      <c r="M14" s="1337"/>
      <c r="N14" s="1337"/>
      <c r="O14" s="1337"/>
      <c r="P14" s="1337"/>
      <c r="Q14" s="1337"/>
      <c r="R14" s="1337"/>
      <c r="S14" s="1337"/>
      <c r="T14" s="1337">
        <v>1</v>
      </c>
      <c r="U14" s="1340">
        <f>I14</f>
        <v>0</v>
      </c>
      <c r="V14" s="1337"/>
    </row>
    <row r="15" spans="1:39" s="763" customFormat="1">
      <c r="A15" s="585"/>
      <c r="B15" s="710"/>
      <c r="C15" s="1444" t="s">
        <v>4218</v>
      </c>
      <c r="D15" s="1448"/>
      <c r="E15" s="280"/>
      <c r="F15" s="280"/>
      <c r="G15" s="450"/>
      <c r="H15" s="179"/>
      <c r="I15" s="179"/>
      <c r="J15" s="179"/>
      <c r="K15" s="179"/>
      <c r="L15" s="764"/>
      <c r="M15" s="585"/>
      <c r="N15" s="765"/>
      <c r="O15" s="765"/>
      <c r="P15" s="765"/>
      <c r="Q15" s="766"/>
      <c r="R15" s="149"/>
      <c r="S15" s="149"/>
      <c r="T15" s="149"/>
      <c r="U15" s="762"/>
      <c r="V15" s="149"/>
    </row>
    <row r="16" spans="1:39" s="768" customFormat="1">
      <c r="A16" s="756"/>
      <c r="B16" s="348"/>
      <c r="C16" s="448" t="s">
        <v>234</v>
      </c>
      <c r="D16" s="1444" t="s">
        <v>1048</v>
      </c>
      <c r="E16" s="1447"/>
      <c r="F16" s="1448"/>
      <c r="G16" s="450"/>
      <c r="H16" s="179"/>
      <c r="I16" s="179"/>
      <c r="J16" s="179"/>
      <c r="K16" s="179"/>
      <c r="L16" s="764"/>
      <c r="M16" s="638"/>
      <c r="N16" s="767"/>
      <c r="O16" s="767"/>
      <c r="P16" s="767"/>
      <c r="Q16" s="766"/>
      <c r="R16" s="767"/>
      <c r="S16" s="767"/>
      <c r="T16" s="767"/>
      <c r="U16" s="767"/>
      <c r="V16" s="767"/>
    </row>
    <row r="17" spans="1:22" s="147" customFormat="1" ht="31.5">
      <c r="A17" s="585"/>
      <c r="B17" s="710"/>
      <c r="C17" s="909">
        <v>1</v>
      </c>
      <c r="D17" s="914" t="s">
        <v>1208</v>
      </c>
      <c r="E17" s="911" t="s">
        <v>70</v>
      </c>
      <c r="F17" s="909" t="s">
        <v>1209</v>
      </c>
      <c r="G17" s="909">
        <v>18.7</v>
      </c>
      <c r="H17" s="909">
        <v>0.5</v>
      </c>
      <c r="I17" s="909"/>
      <c r="J17" s="911" t="s">
        <v>13</v>
      </c>
      <c r="K17" s="909" t="s">
        <v>1210</v>
      </c>
      <c r="L17" s="916" t="s">
        <v>1211</v>
      </c>
      <c r="M17" s="585"/>
      <c r="N17" s="712"/>
      <c r="O17" s="712"/>
      <c r="P17" s="712"/>
      <c r="Q17" s="715"/>
      <c r="R17" s="715"/>
      <c r="S17" s="585"/>
      <c r="T17" s="585"/>
      <c r="U17" s="714"/>
      <c r="V17" s="157"/>
    </row>
    <row r="18" spans="1:22" s="147" customFormat="1" ht="31.5">
      <c r="A18" s="585"/>
      <c r="B18" s="710"/>
      <c r="C18" s="909">
        <v>2</v>
      </c>
      <c r="D18" s="122" t="s">
        <v>1212</v>
      </c>
      <c r="E18" s="123" t="s">
        <v>24</v>
      </c>
      <c r="F18" s="123" t="s">
        <v>52</v>
      </c>
      <c r="G18" s="123">
        <v>0.3</v>
      </c>
      <c r="H18" s="12">
        <v>0.3</v>
      </c>
      <c r="I18" s="12">
        <v>0.3</v>
      </c>
      <c r="J18" s="909" t="s">
        <v>13</v>
      </c>
      <c r="K18" s="123" t="s">
        <v>1213</v>
      </c>
      <c r="L18" s="12" t="s">
        <v>1214</v>
      </c>
      <c r="M18" s="585"/>
      <c r="N18" s="712"/>
      <c r="O18" s="712"/>
      <c r="P18" s="712"/>
      <c r="Q18" s="715"/>
      <c r="R18" s="715"/>
      <c r="S18" s="585"/>
      <c r="T18" s="585"/>
      <c r="U18" s="714"/>
      <c r="V18" s="157"/>
    </row>
    <row r="19" spans="1:22" s="147" customFormat="1" ht="31.5">
      <c r="A19" s="585"/>
      <c r="B19" s="710"/>
      <c r="C19" s="909">
        <v>3</v>
      </c>
      <c r="D19" s="122" t="s">
        <v>1215</v>
      </c>
      <c r="E19" s="123" t="s">
        <v>24</v>
      </c>
      <c r="F19" s="123" t="s">
        <v>52</v>
      </c>
      <c r="G19" s="123">
        <v>0.4</v>
      </c>
      <c r="H19" s="12">
        <v>0.4</v>
      </c>
      <c r="I19" s="12">
        <v>0.4</v>
      </c>
      <c r="J19" s="909" t="s">
        <v>13</v>
      </c>
      <c r="K19" s="123" t="s">
        <v>1216</v>
      </c>
      <c r="L19" s="12" t="s">
        <v>1214</v>
      </c>
      <c r="M19" s="585"/>
      <c r="N19" s="712"/>
      <c r="O19" s="712"/>
      <c r="P19" s="712"/>
      <c r="Q19" s="715"/>
      <c r="R19" s="715"/>
      <c r="S19" s="585"/>
      <c r="T19" s="585"/>
      <c r="U19" s="714"/>
      <c r="V19" s="157"/>
    </row>
    <row r="20" spans="1:22" s="147" customFormat="1" ht="31.5">
      <c r="A20" s="585"/>
      <c r="B20" s="710"/>
      <c r="C20" s="909">
        <v>4</v>
      </c>
      <c r="D20" s="122" t="s">
        <v>1217</v>
      </c>
      <c r="E20" s="123" t="s">
        <v>24</v>
      </c>
      <c r="F20" s="123" t="s">
        <v>52</v>
      </c>
      <c r="G20" s="123">
        <v>0.2</v>
      </c>
      <c r="H20" s="12">
        <v>0.2</v>
      </c>
      <c r="I20" s="12">
        <v>0.2</v>
      </c>
      <c r="J20" s="909" t="s">
        <v>13</v>
      </c>
      <c r="K20" s="123" t="s">
        <v>1218</v>
      </c>
      <c r="L20" s="12" t="s">
        <v>1214</v>
      </c>
      <c r="M20" s="585"/>
      <c r="N20" s="712"/>
      <c r="O20" s="712"/>
      <c r="P20" s="712"/>
      <c r="Q20" s="715"/>
      <c r="R20" s="715"/>
      <c r="S20" s="585"/>
      <c r="T20" s="585"/>
      <c r="U20" s="714"/>
      <c r="V20" s="157"/>
    </row>
    <row r="21" spans="1:22" s="147" customFormat="1" ht="31.5">
      <c r="A21" s="585"/>
      <c r="B21" s="710"/>
      <c r="C21" s="909">
        <v>5</v>
      </c>
      <c r="D21" s="122" t="s">
        <v>1219</v>
      </c>
      <c r="E21" s="123" t="s">
        <v>24</v>
      </c>
      <c r="F21" s="123" t="s">
        <v>52</v>
      </c>
      <c r="G21" s="123">
        <v>0.68</v>
      </c>
      <c r="H21" s="12">
        <v>0.68</v>
      </c>
      <c r="I21" s="12">
        <v>0.68</v>
      </c>
      <c r="J21" s="909" t="s">
        <v>13</v>
      </c>
      <c r="K21" s="123" t="s">
        <v>1220</v>
      </c>
      <c r="L21" s="12" t="s">
        <v>1214</v>
      </c>
      <c r="M21" s="585"/>
      <c r="N21" s="712"/>
      <c r="O21" s="712"/>
      <c r="P21" s="712"/>
      <c r="Q21" s="715"/>
      <c r="R21" s="715"/>
      <c r="S21" s="585"/>
      <c r="T21" s="585"/>
      <c r="U21" s="714"/>
      <c r="V21" s="157"/>
    </row>
    <row r="22" spans="1:22" s="147" customFormat="1" ht="31.5">
      <c r="A22" s="585"/>
      <c r="B22" s="710"/>
      <c r="C22" s="909">
        <v>6</v>
      </c>
      <c r="D22" s="122" t="s">
        <v>1221</v>
      </c>
      <c r="E22" s="123" t="s">
        <v>24</v>
      </c>
      <c r="F22" s="123" t="s">
        <v>52</v>
      </c>
      <c r="G22" s="123">
        <v>0.6</v>
      </c>
      <c r="H22" s="12">
        <v>0.6</v>
      </c>
      <c r="I22" s="12">
        <v>0.6</v>
      </c>
      <c r="J22" s="909" t="s">
        <v>13</v>
      </c>
      <c r="K22" s="123" t="s">
        <v>1183</v>
      </c>
      <c r="L22" s="12" t="s">
        <v>1214</v>
      </c>
      <c r="M22" s="585"/>
      <c r="N22" s="712"/>
      <c r="O22" s="712"/>
      <c r="P22" s="712"/>
      <c r="Q22" s="715"/>
      <c r="R22" s="715"/>
      <c r="S22" s="585"/>
      <c r="T22" s="585"/>
      <c r="U22" s="714"/>
      <c r="V22" s="157"/>
    </row>
    <row r="23" spans="1:22" s="147" customFormat="1" ht="31.5">
      <c r="A23" s="585"/>
      <c r="B23" s="710"/>
      <c r="C23" s="909">
        <v>7</v>
      </c>
      <c r="D23" s="122" t="s">
        <v>1222</v>
      </c>
      <c r="E23" s="123" t="s">
        <v>24</v>
      </c>
      <c r="F23" s="123" t="s">
        <v>52</v>
      </c>
      <c r="G23" s="123">
        <v>0.7</v>
      </c>
      <c r="H23" s="12">
        <v>0.7</v>
      </c>
      <c r="I23" s="12">
        <v>0.7</v>
      </c>
      <c r="J23" s="909" t="s">
        <v>13</v>
      </c>
      <c r="K23" s="123" t="s">
        <v>1183</v>
      </c>
      <c r="L23" s="12" t="s">
        <v>1214</v>
      </c>
      <c r="M23" s="585"/>
      <c r="N23" s="712"/>
      <c r="O23" s="712"/>
      <c r="P23" s="712"/>
      <c r="Q23" s="715"/>
      <c r="R23" s="715"/>
      <c r="S23" s="585"/>
      <c r="T23" s="585"/>
      <c r="U23" s="714"/>
      <c r="V23" s="157"/>
    </row>
    <row r="24" spans="1:22" s="147" customFormat="1" ht="31.5">
      <c r="A24" s="585"/>
      <c r="B24" s="710"/>
      <c r="C24" s="909">
        <v>8</v>
      </c>
      <c r="D24" s="122" t="s">
        <v>1223</v>
      </c>
      <c r="E24" s="123" t="s">
        <v>24</v>
      </c>
      <c r="F24" s="123" t="s">
        <v>52</v>
      </c>
      <c r="G24" s="123">
        <v>0.1</v>
      </c>
      <c r="H24" s="12">
        <v>0.1</v>
      </c>
      <c r="I24" s="12">
        <v>0.1</v>
      </c>
      <c r="J24" s="909" t="s">
        <v>13</v>
      </c>
      <c r="K24" s="123" t="s">
        <v>1189</v>
      </c>
      <c r="L24" s="12" t="s">
        <v>1214</v>
      </c>
      <c r="M24" s="585"/>
      <c r="N24" s="712"/>
      <c r="O24" s="712"/>
      <c r="P24" s="712"/>
      <c r="Q24" s="715"/>
      <c r="R24" s="715"/>
      <c r="S24" s="585"/>
      <c r="T24" s="585"/>
      <c r="U24" s="714"/>
      <c r="V24" s="157"/>
    </row>
    <row r="25" spans="1:22" s="147" customFormat="1" ht="31.5">
      <c r="A25" s="585"/>
      <c r="B25" s="710"/>
      <c r="C25" s="909">
        <v>9</v>
      </c>
      <c r="D25" s="122" t="s">
        <v>1224</v>
      </c>
      <c r="E25" s="123" t="s">
        <v>24</v>
      </c>
      <c r="F25" s="123" t="s">
        <v>52</v>
      </c>
      <c r="G25" s="123">
        <v>1.2</v>
      </c>
      <c r="H25" s="12">
        <v>1.2</v>
      </c>
      <c r="I25" s="12">
        <v>1.2</v>
      </c>
      <c r="J25" s="909" t="s">
        <v>13</v>
      </c>
      <c r="K25" s="123" t="s">
        <v>1220</v>
      </c>
      <c r="L25" s="12" t="s">
        <v>1225</v>
      </c>
      <c r="M25" s="585"/>
      <c r="N25" s="712"/>
      <c r="O25" s="712"/>
      <c r="P25" s="712"/>
      <c r="Q25" s="715"/>
      <c r="R25" s="715"/>
      <c r="S25" s="585"/>
      <c r="T25" s="585"/>
      <c r="U25" s="714"/>
      <c r="V25" s="157"/>
    </row>
    <row r="26" spans="1:22" s="147" customFormat="1" ht="31.5">
      <c r="A26" s="585"/>
      <c r="B26" s="710"/>
      <c r="C26" s="909">
        <v>10</v>
      </c>
      <c r="D26" s="122" t="s">
        <v>1226</v>
      </c>
      <c r="E26" s="123" t="s">
        <v>24</v>
      </c>
      <c r="F26" s="123" t="s">
        <v>52</v>
      </c>
      <c r="G26" s="123">
        <v>0.25</v>
      </c>
      <c r="H26" s="12">
        <v>0.25</v>
      </c>
      <c r="I26" s="12">
        <v>0.25</v>
      </c>
      <c r="J26" s="909" t="s">
        <v>13</v>
      </c>
      <c r="K26" s="123" t="s">
        <v>1213</v>
      </c>
      <c r="L26" s="12" t="s">
        <v>1225</v>
      </c>
      <c r="M26" s="585"/>
      <c r="N26" s="712"/>
      <c r="O26" s="712"/>
      <c r="P26" s="712"/>
      <c r="Q26" s="715"/>
      <c r="R26" s="715"/>
      <c r="S26" s="585"/>
      <c r="T26" s="585"/>
      <c r="U26" s="714"/>
      <c r="V26" s="157"/>
    </row>
    <row r="27" spans="1:22" s="147" customFormat="1" ht="31.5">
      <c r="A27" s="585"/>
      <c r="B27" s="710"/>
      <c r="C27" s="909">
        <v>11</v>
      </c>
      <c r="D27" s="122" t="s">
        <v>1227</v>
      </c>
      <c r="E27" s="123" t="s">
        <v>24</v>
      </c>
      <c r="F27" s="123" t="s">
        <v>52</v>
      </c>
      <c r="G27" s="123">
        <v>0.5</v>
      </c>
      <c r="H27" s="12">
        <v>0.5</v>
      </c>
      <c r="I27" s="12">
        <v>0.5</v>
      </c>
      <c r="J27" s="909" t="s">
        <v>13</v>
      </c>
      <c r="K27" s="123" t="s">
        <v>1228</v>
      </c>
      <c r="L27" s="12" t="s">
        <v>1225</v>
      </c>
      <c r="M27" s="585"/>
      <c r="N27" s="712"/>
      <c r="O27" s="712"/>
      <c r="P27" s="712"/>
      <c r="Q27" s="715"/>
      <c r="R27" s="715"/>
      <c r="S27" s="585"/>
      <c r="T27" s="585"/>
      <c r="U27" s="714"/>
      <c r="V27" s="157"/>
    </row>
    <row r="28" spans="1:22" s="147" customFormat="1" ht="31.5">
      <c r="A28" s="585"/>
      <c r="B28" s="710"/>
      <c r="C28" s="909">
        <v>12</v>
      </c>
      <c r="D28" s="122" t="s">
        <v>1229</v>
      </c>
      <c r="E28" s="123" t="s">
        <v>24</v>
      </c>
      <c r="F28" s="123" t="s">
        <v>52</v>
      </c>
      <c r="G28" s="123">
        <v>0.55000000000000004</v>
      </c>
      <c r="H28" s="12">
        <v>0.55000000000000004</v>
      </c>
      <c r="I28" s="12">
        <v>0.55000000000000004</v>
      </c>
      <c r="J28" s="909" t="s">
        <v>13</v>
      </c>
      <c r="K28" s="123" t="s">
        <v>1196</v>
      </c>
      <c r="L28" s="12" t="s">
        <v>1225</v>
      </c>
      <c r="M28" s="585"/>
      <c r="N28" s="712"/>
      <c r="O28" s="712"/>
      <c r="P28" s="712"/>
      <c r="Q28" s="715"/>
      <c r="R28" s="715"/>
      <c r="S28" s="585"/>
      <c r="T28" s="585"/>
      <c r="U28" s="714"/>
      <c r="V28" s="157"/>
    </row>
    <row r="29" spans="1:22" s="147" customFormat="1" ht="31.5">
      <c r="A29" s="585"/>
      <c r="B29" s="710"/>
      <c r="C29" s="909">
        <v>13</v>
      </c>
      <c r="D29" s="122" t="s">
        <v>1230</v>
      </c>
      <c r="E29" s="123" t="s">
        <v>24</v>
      </c>
      <c r="F29" s="123" t="s">
        <v>52</v>
      </c>
      <c r="G29" s="123">
        <v>0.5</v>
      </c>
      <c r="H29" s="12">
        <v>0.5</v>
      </c>
      <c r="I29" s="12">
        <v>0.5</v>
      </c>
      <c r="J29" s="909" t="s">
        <v>13</v>
      </c>
      <c r="K29" s="123" t="s">
        <v>1231</v>
      </c>
      <c r="L29" s="12" t="s">
        <v>1225</v>
      </c>
      <c r="M29" s="585"/>
      <c r="N29" s="712"/>
      <c r="O29" s="712"/>
      <c r="P29" s="712"/>
      <c r="Q29" s="715"/>
      <c r="R29" s="715"/>
      <c r="S29" s="585"/>
      <c r="T29" s="585"/>
      <c r="U29" s="714"/>
      <c r="V29" s="157"/>
    </row>
    <row r="30" spans="1:22" s="147" customFormat="1" ht="31.5">
      <c r="A30" s="585"/>
      <c r="B30" s="710"/>
      <c r="C30" s="909">
        <v>14</v>
      </c>
      <c r="D30" s="122" t="s">
        <v>1232</v>
      </c>
      <c r="E30" s="123" t="s">
        <v>31</v>
      </c>
      <c r="F30" s="123" t="s">
        <v>52</v>
      </c>
      <c r="G30" s="123">
        <v>0.2</v>
      </c>
      <c r="H30" s="12"/>
      <c r="I30" s="12">
        <v>0.2</v>
      </c>
      <c r="J30" s="909" t="s">
        <v>13</v>
      </c>
      <c r="K30" s="123" t="s">
        <v>1213</v>
      </c>
      <c r="L30" s="12" t="s">
        <v>1214</v>
      </c>
      <c r="M30" s="585"/>
      <c r="N30" s="712"/>
      <c r="O30" s="712"/>
      <c r="P30" s="712"/>
      <c r="Q30" s="715"/>
      <c r="R30" s="715"/>
      <c r="S30" s="585"/>
      <c r="T30" s="585"/>
      <c r="U30" s="714"/>
      <c r="V30" s="157"/>
    </row>
    <row r="31" spans="1:22" s="147" customFormat="1" ht="31.5">
      <c r="A31" s="585"/>
      <c r="B31" s="710"/>
      <c r="C31" s="909">
        <v>15</v>
      </c>
      <c r="D31" s="122" t="s">
        <v>1233</v>
      </c>
      <c r="E31" s="123" t="s">
        <v>31</v>
      </c>
      <c r="F31" s="123" t="s">
        <v>52</v>
      </c>
      <c r="G31" s="123">
        <v>0.15</v>
      </c>
      <c r="H31" s="12">
        <v>0.15</v>
      </c>
      <c r="I31" s="12">
        <v>0.15</v>
      </c>
      <c r="J31" s="909" t="s">
        <v>13</v>
      </c>
      <c r="K31" s="123" t="s">
        <v>1234</v>
      </c>
      <c r="L31" s="12" t="s">
        <v>1214</v>
      </c>
      <c r="M31" s="585"/>
      <c r="N31" s="712"/>
      <c r="O31" s="712"/>
      <c r="P31" s="712"/>
      <c r="Q31" s="715"/>
      <c r="R31" s="715"/>
      <c r="S31" s="585"/>
      <c r="T31" s="585"/>
      <c r="U31" s="714"/>
      <c r="V31" s="157"/>
    </row>
    <row r="32" spans="1:22" s="147" customFormat="1" ht="31.5">
      <c r="A32" s="585"/>
      <c r="B32" s="710"/>
      <c r="C32" s="909">
        <v>16</v>
      </c>
      <c r="D32" s="122" t="s">
        <v>1235</v>
      </c>
      <c r="E32" s="123" t="s">
        <v>31</v>
      </c>
      <c r="F32" s="123" t="s">
        <v>52</v>
      </c>
      <c r="G32" s="123">
        <v>0.25</v>
      </c>
      <c r="H32" s="12">
        <v>0.25</v>
      </c>
      <c r="I32" s="12">
        <v>0.25</v>
      </c>
      <c r="J32" s="909" t="s">
        <v>13</v>
      </c>
      <c r="K32" s="123" t="s">
        <v>1216</v>
      </c>
      <c r="L32" s="12" t="s">
        <v>1214</v>
      </c>
      <c r="M32" s="585"/>
      <c r="N32" s="712"/>
      <c r="O32" s="712"/>
      <c r="P32" s="712"/>
      <c r="Q32" s="715"/>
      <c r="R32" s="715"/>
      <c r="S32" s="585"/>
      <c r="T32" s="585"/>
      <c r="U32" s="714"/>
      <c r="V32" s="157"/>
    </row>
    <row r="33" spans="1:53" s="147" customFormat="1" ht="31.5">
      <c r="A33" s="585"/>
      <c r="B33" s="710"/>
      <c r="C33" s="909">
        <v>17</v>
      </c>
      <c r="D33" s="122" t="s">
        <v>1236</v>
      </c>
      <c r="E33" s="123" t="s">
        <v>31</v>
      </c>
      <c r="F33" s="123" t="s">
        <v>52</v>
      </c>
      <c r="G33" s="123">
        <v>0.1</v>
      </c>
      <c r="H33" s="12">
        <v>0.1</v>
      </c>
      <c r="I33" s="12">
        <v>0.1</v>
      </c>
      <c r="J33" s="909" t="s">
        <v>13</v>
      </c>
      <c r="K33" s="123" t="s">
        <v>1237</v>
      </c>
      <c r="L33" s="12" t="s">
        <v>1214</v>
      </c>
      <c r="M33" s="585"/>
      <c r="N33" s="712"/>
      <c r="O33" s="712"/>
      <c r="P33" s="712"/>
      <c r="Q33" s="715"/>
      <c r="R33" s="715"/>
      <c r="S33" s="585"/>
      <c r="T33" s="585"/>
      <c r="U33" s="714"/>
      <c r="V33" s="157"/>
    </row>
    <row r="34" spans="1:53" s="147" customFormat="1" ht="31.5">
      <c r="A34" s="585"/>
      <c r="B34" s="710"/>
      <c r="C34" s="909">
        <v>18</v>
      </c>
      <c r="D34" s="122" t="s">
        <v>1238</v>
      </c>
      <c r="E34" s="123" t="s">
        <v>31</v>
      </c>
      <c r="F34" s="123" t="s">
        <v>52</v>
      </c>
      <c r="G34" s="123">
        <v>0.39</v>
      </c>
      <c r="H34" s="12">
        <v>0.39</v>
      </c>
      <c r="I34" s="12">
        <v>0.39</v>
      </c>
      <c r="J34" s="909" t="s">
        <v>13</v>
      </c>
      <c r="K34" s="123" t="s">
        <v>1164</v>
      </c>
      <c r="L34" s="12" t="s">
        <v>1214</v>
      </c>
      <c r="M34" s="585"/>
      <c r="N34" s="712"/>
      <c r="O34" s="712"/>
      <c r="P34" s="712"/>
      <c r="Q34" s="715"/>
      <c r="R34" s="715"/>
      <c r="S34" s="585"/>
      <c r="T34" s="585"/>
      <c r="U34" s="714"/>
      <c r="V34" s="157"/>
    </row>
    <row r="35" spans="1:53" s="147" customFormat="1" ht="31.5">
      <c r="A35" s="585"/>
      <c r="B35" s="710"/>
      <c r="C35" s="909">
        <v>19</v>
      </c>
      <c r="D35" s="122" t="s">
        <v>1239</v>
      </c>
      <c r="E35" s="123" t="s">
        <v>31</v>
      </c>
      <c r="F35" s="123" t="s">
        <v>52</v>
      </c>
      <c r="G35" s="123">
        <v>0.25</v>
      </c>
      <c r="H35" s="12">
        <v>0.25</v>
      </c>
      <c r="I35" s="12">
        <v>0.25</v>
      </c>
      <c r="J35" s="909" t="s">
        <v>13</v>
      </c>
      <c r="K35" s="123" t="s">
        <v>1183</v>
      </c>
      <c r="L35" s="12" t="s">
        <v>1214</v>
      </c>
      <c r="M35" s="585"/>
      <c r="N35" s="712"/>
      <c r="O35" s="712"/>
      <c r="P35" s="712"/>
      <c r="Q35" s="715"/>
      <c r="R35" s="715"/>
      <c r="S35" s="585"/>
      <c r="T35" s="585"/>
      <c r="U35" s="714"/>
      <c r="V35" s="157"/>
    </row>
    <row r="36" spans="1:53" s="147" customFormat="1" ht="31.5">
      <c r="A36" s="585"/>
      <c r="B36" s="710"/>
      <c r="C36" s="909">
        <v>20</v>
      </c>
      <c r="D36" s="122" t="s">
        <v>1240</v>
      </c>
      <c r="E36" s="123" t="s">
        <v>31</v>
      </c>
      <c r="F36" s="123" t="s">
        <v>52</v>
      </c>
      <c r="G36" s="123">
        <v>0.15</v>
      </c>
      <c r="H36" s="12">
        <v>0.15</v>
      </c>
      <c r="I36" s="12">
        <v>0.15</v>
      </c>
      <c r="J36" s="909" t="s">
        <v>13</v>
      </c>
      <c r="K36" s="123" t="s">
        <v>1241</v>
      </c>
      <c r="L36" s="12" t="s">
        <v>1214</v>
      </c>
      <c r="M36" s="585"/>
      <c r="N36" s="712"/>
      <c r="O36" s="712"/>
      <c r="P36" s="712"/>
      <c r="Q36" s="715"/>
      <c r="R36" s="715"/>
      <c r="S36" s="585"/>
      <c r="T36" s="585"/>
      <c r="U36" s="714"/>
      <c r="V36" s="157"/>
    </row>
    <row r="37" spans="1:53" s="147" customFormat="1" ht="31.5">
      <c r="A37" s="585"/>
      <c r="B37" s="710"/>
      <c r="C37" s="909">
        <v>21</v>
      </c>
      <c r="D37" s="122" t="s">
        <v>1242</v>
      </c>
      <c r="E37" s="123" t="s">
        <v>1243</v>
      </c>
      <c r="F37" s="123" t="s">
        <v>52</v>
      </c>
      <c r="G37" s="123">
        <v>0.1</v>
      </c>
      <c r="H37" s="12">
        <v>0.1</v>
      </c>
      <c r="I37" s="12">
        <v>0.1</v>
      </c>
      <c r="J37" s="909" t="s">
        <v>13</v>
      </c>
      <c r="K37" s="123" t="s">
        <v>1183</v>
      </c>
      <c r="L37" s="12" t="s">
        <v>1214</v>
      </c>
      <c r="M37" s="585"/>
      <c r="N37" s="712"/>
      <c r="O37" s="712"/>
      <c r="P37" s="712"/>
      <c r="Q37" s="715"/>
      <c r="R37" s="715"/>
      <c r="S37" s="585"/>
      <c r="T37" s="585"/>
      <c r="U37" s="714"/>
      <c r="V37" s="157"/>
    </row>
    <row r="38" spans="1:53" s="147" customFormat="1" ht="31.5">
      <c r="A38" s="585"/>
      <c r="B38" s="710"/>
      <c r="C38" s="909">
        <v>22</v>
      </c>
      <c r="D38" s="122" t="s">
        <v>1244</v>
      </c>
      <c r="E38" s="123" t="s">
        <v>1243</v>
      </c>
      <c r="F38" s="123" t="s">
        <v>52</v>
      </c>
      <c r="G38" s="123">
        <v>10.199999999999999</v>
      </c>
      <c r="H38" s="12">
        <v>0.2</v>
      </c>
      <c r="I38" s="12">
        <v>0.2</v>
      </c>
      <c r="J38" s="909" t="s">
        <v>13</v>
      </c>
      <c r="K38" s="123" t="s">
        <v>1216</v>
      </c>
      <c r="L38" s="12" t="s">
        <v>1214</v>
      </c>
      <c r="M38" s="585"/>
      <c r="N38" s="712"/>
      <c r="O38" s="712"/>
      <c r="P38" s="712"/>
      <c r="Q38" s="715"/>
      <c r="R38" s="715"/>
      <c r="S38" s="585"/>
      <c r="T38" s="585"/>
      <c r="U38" s="714"/>
      <c r="V38" s="157"/>
    </row>
    <row r="39" spans="1:53" s="147" customFormat="1" ht="63">
      <c r="A39" s="585"/>
      <c r="B39" s="710"/>
      <c r="C39" s="909">
        <v>23</v>
      </c>
      <c r="D39" s="12" t="s">
        <v>1248</v>
      </c>
      <c r="E39" s="6" t="s">
        <v>22</v>
      </c>
      <c r="F39" s="911" t="s">
        <v>1249</v>
      </c>
      <c r="G39" s="6">
        <v>1E-3</v>
      </c>
      <c r="H39" s="923"/>
      <c r="I39" s="923">
        <v>1E-3</v>
      </c>
      <c r="J39" s="909"/>
      <c r="K39" s="123" t="s">
        <v>1250</v>
      </c>
      <c r="L39" s="122" t="s">
        <v>1251</v>
      </c>
      <c r="M39" s="585"/>
      <c r="N39" s="712"/>
      <c r="O39" s="712"/>
      <c r="P39" s="712"/>
      <c r="Q39" s="715"/>
      <c r="R39" s="715"/>
      <c r="S39" s="585"/>
      <c r="T39" s="585"/>
      <c r="U39" s="714"/>
      <c r="V39" s="157"/>
    </row>
    <row r="40" spans="1:53" s="147" customFormat="1" ht="47.25">
      <c r="A40" s="157"/>
      <c r="B40" s="1046"/>
      <c r="C40" s="909">
        <v>24</v>
      </c>
      <c r="D40" s="1025" t="s">
        <v>3416</v>
      </c>
      <c r="E40" s="911" t="s">
        <v>14</v>
      </c>
      <c r="F40" s="1020" t="s">
        <v>52</v>
      </c>
      <c r="G40" s="1020">
        <v>0.5</v>
      </c>
      <c r="H40" s="1020">
        <v>0.5</v>
      </c>
      <c r="I40" s="1020">
        <v>0.5</v>
      </c>
      <c r="J40" s="911" t="s">
        <v>13</v>
      </c>
      <c r="K40" s="1020" t="s">
        <v>1203</v>
      </c>
      <c r="L40" s="1037" t="s">
        <v>3417</v>
      </c>
      <c r="M40" s="157"/>
      <c r="N40" s="1047"/>
      <c r="O40" s="1047"/>
      <c r="P40" s="1047"/>
      <c r="Q40" s="1048"/>
      <c r="R40" s="1048"/>
      <c r="S40" s="157"/>
      <c r="T40" s="157"/>
      <c r="U40" s="1049"/>
      <c r="V40" s="157"/>
    </row>
    <row r="41" spans="1:53" s="147" customFormat="1" ht="63">
      <c r="A41" s="585"/>
      <c r="B41" s="710"/>
      <c r="C41" s="909">
        <v>25</v>
      </c>
      <c r="D41" s="12" t="s">
        <v>1252</v>
      </c>
      <c r="E41" s="6" t="s">
        <v>22</v>
      </c>
      <c r="F41" s="911" t="s">
        <v>1249</v>
      </c>
      <c r="G41" s="6">
        <v>0.11</v>
      </c>
      <c r="H41" s="923"/>
      <c r="I41" s="923">
        <v>0.11</v>
      </c>
      <c r="J41" s="909"/>
      <c r="K41" s="123" t="s">
        <v>1250</v>
      </c>
      <c r="L41" s="122" t="s">
        <v>1251</v>
      </c>
      <c r="M41" s="585"/>
      <c r="N41" s="712"/>
      <c r="O41" s="712"/>
      <c r="P41" s="712"/>
      <c r="Q41" s="715"/>
      <c r="R41" s="715"/>
      <c r="S41" s="585"/>
      <c r="T41" s="585"/>
      <c r="U41" s="714"/>
      <c r="V41" s="157"/>
    </row>
    <row r="42" spans="1:53" s="351" customFormat="1">
      <c r="A42" s="585"/>
      <c r="B42" s="710"/>
      <c r="C42" s="1478" t="s">
        <v>4219</v>
      </c>
      <c r="D42" s="1478"/>
      <c r="E42" s="149"/>
      <c r="F42" s="149"/>
      <c r="G42" s="761"/>
      <c r="H42" s="762"/>
      <c r="I42" s="798"/>
      <c r="J42" s="179"/>
      <c r="K42" s="149"/>
      <c r="L42" s="149"/>
      <c r="M42" s="585"/>
      <c r="N42" s="765"/>
      <c r="O42" s="765"/>
      <c r="P42" s="765"/>
      <c r="Q42" s="766"/>
      <c r="R42" s="149"/>
      <c r="S42" s="149"/>
      <c r="T42" s="149"/>
      <c r="U42" s="149"/>
      <c r="V42" s="350"/>
    </row>
    <row r="43" spans="1:53" s="768" customFormat="1">
      <c r="A43" s="756"/>
      <c r="B43" s="348"/>
      <c r="C43" s="448" t="s">
        <v>234</v>
      </c>
      <c r="D43" s="1444" t="s">
        <v>1048</v>
      </c>
      <c r="E43" s="1447"/>
      <c r="F43" s="1448"/>
      <c r="G43" s="450"/>
      <c r="H43" s="179"/>
      <c r="I43" s="179"/>
      <c r="J43" s="179"/>
      <c r="K43" s="179"/>
      <c r="L43" s="764"/>
      <c r="M43" s="638"/>
      <c r="N43" s="767"/>
      <c r="O43" s="767"/>
      <c r="P43" s="767"/>
      <c r="Q43" s="766"/>
      <c r="R43" s="767"/>
      <c r="S43" s="767"/>
      <c r="T43" s="767"/>
      <c r="U43" s="767"/>
      <c r="V43" s="767"/>
    </row>
    <row r="44" spans="1:53" s="67" customFormat="1" ht="31.5">
      <c r="A44" s="756"/>
      <c r="B44" s="348"/>
      <c r="C44" s="1075">
        <v>1</v>
      </c>
      <c r="D44" s="122" t="s">
        <v>1299</v>
      </c>
      <c r="E44" s="123" t="s">
        <v>31</v>
      </c>
      <c r="F44" s="122" t="s">
        <v>1258</v>
      </c>
      <c r="G44" s="123">
        <v>0.03</v>
      </c>
      <c r="H44" s="122"/>
      <c r="I44" s="123">
        <v>0.03</v>
      </c>
      <c r="J44" s="391" t="s">
        <v>11</v>
      </c>
      <c r="K44" s="123" t="s">
        <v>1300</v>
      </c>
      <c r="L44" s="122" t="s">
        <v>1301</v>
      </c>
      <c r="M44" s="638"/>
      <c r="N44" s="638">
        <f>G44</f>
        <v>0.03</v>
      </c>
      <c r="O44" s="638"/>
      <c r="P44" s="638"/>
      <c r="Q44" s="638"/>
      <c r="R44" s="638"/>
      <c r="S44" s="638"/>
      <c r="T44" s="638"/>
      <c r="U44" s="638"/>
      <c r="V44" s="145"/>
    </row>
    <row r="45" spans="1:53" s="147" customFormat="1" ht="31.5">
      <c r="A45" s="716"/>
      <c r="B45" s="716"/>
      <c r="C45" s="1075">
        <v>2</v>
      </c>
      <c r="D45" s="925" t="s">
        <v>1308</v>
      </c>
      <c r="E45" s="926" t="s">
        <v>20</v>
      </c>
      <c r="F45" s="926" t="s">
        <v>1309</v>
      </c>
      <c r="G45" s="927">
        <v>0.01</v>
      </c>
      <c r="H45" s="926"/>
      <c r="I45" s="927">
        <v>0.01</v>
      </c>
      <c r="J45" s="391" t="s">
        <v>11</v>
      </c>
      <c r="K45" s="926" t="s">
        <v>1310</v>
      </c>
      <c r="L45" s="925" t="s">
        <v>1311</v>
      </c>
      <c r="M45" s="716"/>
      <c r="N45" s="638">
        <f>G45</f>
        <v>0.01</v>
      </c>
      <c r="O45" s="716"/>
      <c r="P45" s="716"/>
      <c r="Q45" s="716"/>
      <c r="R45" s="716"/>
      <c r="S45" s="716"/>
      <c r="T45" s="585">
        <v>1</v>
      </c>
      <c r="U45" s="714">
        <f t="shared" ref="U45" si="0">I45</f>
        <v>0.01</v>
      </c>
    </row>
    <row r="46" spans="1:53" s="1345" customFormat="1">
      <c r="A46" s="1337"/>
      <c r="B46" s="1338"/>
      <c r="C46" s="1474" t="s">
        <v>173</v>
      </c>
      <c r="D46" s="1474"/>
      <c r="E46" s="1337"/>
      <c r="F46" s="1337"/>
      <c r="G46" s="1339"/>
      <c r="H46" s="1340"/>
      <c r="I46" s="1341"/>
      <c r="J46" s="955"/>
      <c r="K46" s="1337"/>
      <c r="L46" s="1337"/>
      <c r="M46" s="1337"/>
      <c r="N46" s="1342"/>
      <c r="O46" s="1342"/>
      <c r="P46" s="1342"/>
      <c r="Q46" s="1343"/>
      <c r="R46" s="1337"/>
      <c r="S46" s="1337"/>
      <c r="T46" s="1337"/>
      <c r="U46" s="1337"/>
      <c r="V46" s="1344"/>
    </row>
    <row r="47" spans="1:53" s="1353" customFormat="1">
      <c r="A47" s="1350"/>
      <c r="B47" s="1350"/>
      <c r="C47" s="1346" t="s">
        <v>233</v>
      </c>
      <c r="D47" s="1475" t="s">
        <v>746</v>
      </c>
      <c r="E47" s="1481"/>
      <c r="F47" s="1482"/>
      <c r="G47" s="1347"/>
      <c r="H47" s="955"/>
      <c r="I47" s="955"/>
      <c r="J47" s="955"/>
      <c r="K47" s="955"/>
      <c r="L47" s="1348"/>
      <c r="M47" s="1351"/>
      <c r="N47" s="1352"/>
      <c r="O47" s="1352"/>
      <c r="P47" s="1352"/>
      <c r="Q47" s="1343"/>
      <c r="R47" s="1350"/>
      <c r="S47" s="1350"/>
      <c r="T47" s="1350"/>
      <c r="U47" s="1350"/>
      <c r="V47" s="1350"/>
      <c r="W47" s="1350"/>
      <c r="X47" s="1350"/>
      <c r="Y47" s="1350"/>
      <c r="Z47" s="1350"/>
      <c r="AA47" s="1350"/>
      <c r="AB47" s="1350"/>
      <c r="AC47" s="1350"/>
      <c r="AD47" s="1350"/>
      <c r="AE47" s="1350"/>
      <c r="AF47" s="1350"/>
      <c r="AG47" s="1350"/>
      <c r="AH47" s="1350"/>
      <c r="AI47" s="1350"/>
      <c r="AJ47" s="1350"/>
      <c r="AK47" s="1350"/>
      <c r="AL47" s="1350"/>
      <c r="AM47" s="1350"/>
      <c r="AN47" s="1350"/>
      <c r="AO47" s="1350"/>
      <c r="AP47" s="1350"/>
      <c r="AQ47" s="1350"/>
      <c r="AR47" s="1350"/>
      <c r="AS47" s="1350"/>
      <c r="AT47" s="1350"/>
      <c r="AU47" s="1350"/>
      <c r="AV47" s="1350"/>
      <c r="AW47" s="1350"/>
      <c r="AX47" s="1350"/>
      <c r="AY47" s="1350"/>
      <c r="AZ47" s="1350"/>
      <c r="BA47" s="1350"/>
    </row>
    <row r="48" spans="1:53" s="1353" customFormat="1">
      <c r="A48" s="1350"/>
      <c r="B48" s="1350"/>
      <c r="C48" s="1346"/>
      <c r="D48" s="1483" t="s">
        <v>743</v>
      </c>
      <c r="E48" s="1492"/>
      <c r="F48" s="1493"/>
      <c r="G48" s="1347"/>
      <c r="H48" s="1354"/>
      <c r="I48" s="1354"/>
      <c r="J48" s="1354"/>
      <c r="K48" s="1346"/>
      <c r="L48" s="1349"/>
      <c r="M48" s="1351"/>
      <c r="N48" s="1352"/>
      <c r="O48" s="1352"/>
      <c r="P48" s="1352"/>
      <c r="Q48" s="1343"/>
      <c r="R48" s="1350"/>
      <c r="S48" s="1350"/>
      <c r="T48" s="1350"/>
      <c r="U48" s="1350"/>
      <c r="V48" s="1350"/>
      <c r="W48" s="1350"/>
      <c r="X48" s="1350"/>
      <c r="Y48" s="1350"/>
      <c r="Z48" s="1350"/>
      <c r="AA48" s="1350"/>
      <c r="AB48" s="1350"/>
      <c r="AC48" s="1350"/>
      <c r="AD48" s="1350"/>
      <c r="AE48" s="1350"/>
      <c r="AF48" s="1350"/>
      <c r="AG48" s="1350"/>
      <c r="AH48" s="1350"/>
      <c r="AI48" s="1350"/>
      <c r="AJ48" s="1350"/>
      <c r="AK48" s="1350"/>
      <c r="AL48" s="1350"/>
      <c r="AM48" s="1350"/>
      <c r="AN48" s="1350"/>
      <c r="AO48" s="1350"/>
      <c r="AP48" s="1350"/>
      <c r="AQ48" s="1350"/>
      <c r="AR48" s="1350"/>
      <c r="AS48" s="1350"/>
      <c r="AT48" s="1350"/>
      <c r="AU48" s="1350"/>
      <c r="AV48" s="1350"/>
      <c r="AW48" s="1350"/>
      <c r="AX48" s="1350"/>
      <c r="AY48" s="1350"/>
      <c r="AZ48" s="1350"/>
      <c r="BA48" s="1350"/>
    </row>
    <row r="49" spans="1:53" s="1353" customFormat="1">
      <c r="A49" s="1350"/>
      <c r="B49" s="1350"/>
      <c r="C49" s="955"/>
      <c r="D49" s="1348"/>
      <c r="E49" s="955"/>
      <c r="F49" s="955"/>
      <c r="G49" s="1347"/>
      <c r="H49" s="1355"/>
      <c r="I49" s="1355"/>
      <c r="J49" s="955"/>
      <c r="K49" s="955"/>
      <c r="L49" s="1356"/>
      <c r="M49" s="1351"/>
      <c r="N49" s="1352"/>
      <c r="O49" s="1352"/>
      <c r="P49" s="1352"/>
      <c r="Q49" s="1343">
        <v>1</v>
      </c>
      <c r="R49" s="1343">
        <f>I49</f>
        <v>0</v>
      </c>
      <c r="S49" s="1350"/>
      <c r="T49" s="1350"/>
      <c r="U49" s="1350"/>
      <c r="V49" s="1350"/>
      <c r="W49" s="1350"/>
      <c r="X49" s="1350"/>
      <c r="Y49" s="1350"/>
      <c r="Z49" s="1350"/>
      <c r="AA49" s="1350"/>
      <c r="AB49" s="1350"/>
      <c r="AC49" s="1350"/>
      <c r="AD49" s="1350"/>
      <c r="AE49" s="1350"/>
      <c r="AF49" s="1350"/>
      <c r="AG49" s="1350"/>
      <c r="AH49" s="1350"/>
      <c r="AI49" s="1350"/>
      <c r="AJ49" s="1350"/>
      <c r="AK49" s="1350"/>
      <c r="AL49" s="1350"/>
      <c r="AM49" s="1350"/>
      <c r="AN49" s="1350"/>
      <c r="AO49" s="1350"/>
      <c r="AP49" s="1350"/>
      <c r="AQ49" s="1350"/>
      <c r="AR49" s="1350"/>
      <c r="AS49" s="1350"/>
      <c r="AT49" s="1350"/>
      <c r="AU49" s="1350"/>
      <c r="AV49" s="1350"/>
      <c r="AW49" s="1350"/>
      <c r="AX49" s="1350"/>
      <c r="AY49" s="1350"/>
      <c r="AZ49" s="1350"/>
      <c r="BA49" s="1350"/>
    </row>
    <row r="50" spans="1:53" s="1353" customFormat="1">
      <c r="A50" s="1350"/>
      <c r="B50" s="1350"/>
      <c r="C50" s="1346" t="s">
        <v>234</v>
      </c>
      <c r="D50" s="1475" t="s">
        <v>1048</v>
      </c>
      <c r="E50" s="1476"/>
      <c r="F50" s="1477"/>
      <c r="G50" s="1347"/>
      <c r="H50" s="1357"/>
      <c r="I50" s="955"/>
      <c r="J50" s="955"/>
      <c r="K50" s="955"/>
      <c r="L50" s="1348"/>
      <c r="M50" s="1351"/>
      <c r="N50" s="1352"/>
      <c r="O50" s="1352"/>
      <c r="P50" s="1352"/>
      <c r="Q50" s="1343"/>
      <c r="R50" s="1350"/>
      <c r="S50" s="1350"/>
      <c r="T50" s="1350"/>
      <c r="U50" s="1350"/>
      <c r="V50" s="1350"/>
      <c r="W50" s="1350"/>
      <c r="X50" s="1350"/>
      <c r="Y50" s="1350"/>
      <c r="Z50" s="1350"/>
      <c r="AA50" s="1350"/>
      <c r="AB50" s="1350"/>
      <c r="AC50" s="1350"/>
      <c r="AD50" s="1350"/>
      <c r="AE50" s="1350"/>
      <c r="AF50" s="1350"/>
      <c r="AG50" s="1350"/>
      <c r="AH50" s="1350"/>
      <c r="AI50" s="1350"/>
      <c r="AJ50" s="1350"/>
      <c r="AK50" s="1350"/>
      <c r="AL50" s="1350"/>
      <c r="AM50" s="1350"/>
      <c r="AN50" s="1350"/>
      <c r="AO50" s="1350"/>
      <c r="AP50" s="1350"/>
      <c r="AQ50" s="1350"/>
      <c r="AR50" s="1350"/>
      <c r="AS50" s="1350"/>
      <c r="AT50" s="1350"/>
      <c r="AU50" s="1350"/>
      <c r="AV50" s="1350"/>
      <c r="AW50" s="1350"/>
      <c r="AX50" s="1350"/>
      <c r="AY50" s="1350"/>
      <c r="AZ50" s="1350"/>
      <c r="BA50" s="1350"/>
    </row>
    <row r="51" spans="1:53" s="1353" customFormat="1">
      <c r="A51" s="1350"/>
      <c r="B51" s="1350"/>
      <c r="C51" s="1358"/>
      <c r="D51" s="1359"/>
      <c r="E51" s="1360"/>
      <c r="F51" s="1360"/>
      <c r="G51" s="1361"/>
      <c r="H51" s="1362"/>
      <c r="I51" s="1361"/>
      <c r="J51" s="1363"/>
      <c r="K51" s="1360"/>
      <c r="L51" s="1364"/>
      <c r="M51" s="1351"/>
      <c r="N51" s="1365"/>
      <c r="O51" s="1365"/>
      <c r="P51" s="1365"/>
      <c r="Q51" s="1350"/>
      <c r="R51" s="1350"/>
      <c r="S51" s="1350"/>
      <c r="T51" s="1337">
        <v>1</v>
      </c>
      <c r="U51" s="1340">
        <f>I51</f>
        <v>0</v>
      </c>
      <c r="V51" s="1350"/>
      <c r="W51" s="1350"/>
      <c r="X51" s="1350"/>
      <c r="Y51" s="1350"/>
      <c r="Z51" s="1350"/>
      <c r="AA51" s="1350"/>
      <c r="AB51" s="1350"/>
      <c r="AC51" s="1350"/>
      <c r="AD51" s="1350"/>
      <c r="AE51" s="1350"/>
      <c r="AF51" s="1350"/>
      <c r="AG51" s="1350"/>
      <c r="AH51" s="1350"/>
      <c r="AI51" s="1350"/>
      <c r="AJ51" s="1350"/>
      <c r="AK51" s="1350"/>
      <c r="AL51" s="1350"/>
      <c r="AM51" s="1350"/>
      <c r="AN51" s="1350"/>
      <c r="AO51" s="1350"/>
      <c r="AP51" s="1350"/>
      <c r="AQ51" s="1350"/>
      <c r="AR51" s="1350"/>
      <c r="AS51" s="1350"/>
      <c r="AT51" s="1350"/>
      <c r="AU51" s="1350"/>
      <c r="AV51" s="1350"/>
      <c r="AW51" s="1350"/>
      <c r="AX51" s="1350"/>
      <c r="AY51" s="1350"/>
      <c r="AZ51" s="1350"/>
      <c r="BA51" s="1350"/>
    </row>
    <row r="52" spans="1:53" s="351" customFormat="1">
      <c r="A52" s="585"/>
      <c r="B52" s="710"/>
      <c r="C52" s="1478" t="s">
        <v>4220</v>
      </c>
      <c r="D52" s="1478"/>
      <c r="E52" s="149"/>
      <c r="F52" s="149"/>
      <c r="G52" s="761"/>
      <c r="H52" s="762"/>
      <c r="I52" s="798"/>
      <c r="J52" s="179"/>
      <c r="K52" s="149"/>
      <c r="L52" s="149"/>
      <c r="M52" s="585"/>
      <c r="N52" s="765"/>
      <c r="O52" s="765"/>
      <c r="P52" s="765"/>
      <c r="Q52" s="766"/>
      <c r="R52" s="149"/>
      <c r="S52" s="149"/>
      <c r="T52" s="149"/>
      <c r="U52" s="149"/>
      <c r="V52" s="350"/>
    </row>
    <row r="53" spans="1:53" s="773" customFormat="1">
      <c r="A53" s="717"/>
      <c r="B53" s="718"/>
      <c r="C53" s="448" t="s">
        <v>234</v>
      </c>
      <c r="D53" s="1444" t="s">
        <v>1048</v>
      </c>
      <c r="E53" s="1447"/>
      <c r="F53" s="1448"/>
      <c r="G53" s="450"/>
      <c r="H53" s="467"/>
      <c r="I53" s="179"/>
      <c r="J53" s="179"/>
      <c r="K53" s="179"/>
      <c r="L53" s="764"/>
      <c r="M53" s="717"/>
      <c r="N53" s="771"/>
      <c r="O53" s="771"/>
      <c r="P53" s="771"/>
      <c r="Q53" s="766"/>
      <c r="R53" s="772"/>
      <c r="S53" s="772"/>
      <c r="T53" s="772"/>
      <c r="U53" s="772"/>
      <c r="V53" s="772"/>
    </row>
    <row r="54" spans="1:53" s="79" customFormat="1" ht="47.25">
      <c r="A54" s="104"/>
      <c r="B54" s="343"/>
      <c r="C54" s="827">
        <v>1</v>
      </c>
      <c r="D54" s="122" t="s">
        <v>3963</v>
      </c>
      <c r="E54" s="6" t="s">
        <v>23</v>
      </c>
      <c r="F54" s="123" t="s">
        <v>46</v>
      </c>
      <c r="G54" s="6">
        <f>26000/10000</f>
        <v>2.6</v>
      </c>
      <c r="H54" s="123">
        <f>10400/10000</f>
        <v>1.04</v>
      </c>
      <c r="I54" s="6">
        <f>G54</f>
        <v>2.6</v>
      </c>
      <c r="J54" s="123" t="s">
        <v>150</v>
      </c>
      <c r="K54" s="123" t="s">
        <v>3964</v>
      </c>
      <c r="L54" s="828" t="s">
        <v>3965</v>
      </c>
      <c r="M54" s="104"/>
      <c r="N54" s="104"/>
      <c r="O54" s="104"/>
      <c r="P54" s="104"/>
      <c r="Q54" s="719"/>
      <c r="R54" s="719"/>
      <c r="S54" s="719"/>
      <c r="T54" s="104"/>
      <c r="U54" s="104"/>
      <c r="V54" s="89"/>
    </row>
    <row r="55" spans="1:53" s="79" customFormat="1" ht="47.25">
      <c r="A55" s="104"/>
      <c r="B55" s="343"/>
      <c r="C55" s="827">
        <v>2</v>
      </c>
      <c r="D55" s="122" t="s">
        <v>1414</v>
      </c>
      <c r="E55" s="6" t="s">
        <v>70</v>
      </c>
      <c r="F55" s="123" t="s">
        <v>1415</v>
      </c>
      <c r="G55" s="6">
        <v>1.7</v>
      </c>
      <c r="H55" s="123">
        <v>1.7</v>
      </c>
      <c r="I55" s="6"/>
      <c r="J55" s="123" t="s">
        <v>1416</v>
      </c>
      <c r="K55" s="123" t="s">
        <v>1417</v>
      </c>
      <c r="L55" s="828" t="s">
        <v>1418</v>
      </c>
      <c r="M55" s="104"/>
      <c r="N55" s="104"/>
      <c r="O55" s="104"/>
      <c r="P55" s="104"/>
      <c r="Q55" s="719"/>
      <c r="R55" s="719"/>
      <c r="S55" s="719"/>
      <c r="T55" s="104">
        <v>1</v>
      </c>
      <c r="U55" s="104">
        <f>I55</f>
        <v>0</v>
      </c>
      <c r="V55" s="89"/>
    </row>
    <row r="56" spans="1:53" s="351" customFormat="1">
      <c r="A56" s="585"/>
      <c r="B56" s="710"/>
      <c r="C56" s="1478" t="s">
        <v>4221</v>
      </c>
      <c r="D56" s="1478"/>
      <c r="E56" s="149"/>
      <c r="F56" s="149"/>
      <c r="G56" s="761"/>
      <c r="H56" s="762"/>
      <c r="I56" s="798"/>
      <c r="J56" s="179"/>
      <c r="K56" s="149"/>
      <c r="L56" s="149"/>
      <c r="M56" s="585"/>
      <c r="N56" s="765"/>
      <c r="O56" s="765"/>
      <c r="P56" s="765"/>
      <c r="Q56" s="766"/>
      <c r="R56" s="149"/>
      <c r="S56" s="149"/>
      <c r="T56" s="149"/>
      <c r="U56" s="149"/>
      <c r="V56" s="350"/>
    </row>
    <row r="57" spans="1:53" s="773" customFormat="1">
      <c r="A57" s="717"/>
      <c r="B57" s="718"/>
      <c r="C57" s="448" t="s">
        <v>234</v>
      </c>
      <c r="D57" s="1444" t="s">
        <v>1048</v>
      </c>
      <c r="E57" s="1447"/>
      <c r="F57" s="1448"/>
      <c r="G57" s="450"/>
      <c r="H57" s="467"/>
      <c r="I57" s="179"/>
      <c r="J57" s="179"/>
      <c r="K57" s="179"/>
      <c r="L57" s="764"/>
      <c r="M57" s="717"/>
      <c r="N57" s="771"/>
      <c r="O57" s="771"/>
      <c r="P57" s="771"/>
      <c r="Q57" s="766"/>
      <c r="R57" s="772"/>
      <c r="S57" s="772"/>
      <c r="T57" s="772"/>
      <c r="U57" s="772"/>
      <c r="V57" s="772"/>
    </row>
    <row r="58" spans="1:53" s="79" customFormat="1" ht="63">
      <c r="A58" s="104"/>
      <c r="B58" s="343"/>
      <c r="C58" s="827">
        <v>1</v>
      </c>
      <c r="D58" s="122" t="s">
        <v>809</v>
      </c>
      <c r="E58" s="6" t="s">
        <v>31</v>
      </c>
      <c r="F58" s="123" t="s">
        <v>27</v>
      </c>
      <c r="G58" s="6">
        <v>1.45</v>
      </c>
      <c r="H58" s="123">
        <v>1.45</v>
      </c>
      <c r="I58" s="6">
        <v>1.45</v>
      </c>
      <c r="J58" s="123" t="s">
        <v>26</v>
      </c>
      <c r="K58" s="123" t="s">
        <v>616</v>
      </c>
      <c r="L58" s="828" t="s">
        <v>810</v>
      </c>
      <c r="M58" s="104"/>
      <c r="N58" s="104"/>
      <c r="O58" s="104"/>
      <c r="P58" s="104"/>
      <c r="Q58" s="719"/>
      <c r="R58" s="719"/>
      <c r="S58" s="719"/>
      <c r="T58" s="104"/>
      <c r="U58" s="104"/>
      <c r="V58" s="89"/>
    </row>
    <row r="59" spans="1:53" s="79" customFormat="1" ht="63">
      <c r="A59" s="104"/>
      <c r="B59" s="343"/>
      <c r="C59" s="827">
        <v>2</v>
      </c>
      <c r="D59" s="122" t="s">
        <v>811</v>
      </c>
      <c r="E59" s="6" t="s">
        <v>51</v>
      </c>
      <c r="F59" s="123" t="s">
        <v>27</v>
      </c>
      <c r="G59" s="6">
        <v>0.37</v>
      </c>
      <c r="H59" s="123"/>
      <c r="I59" s="6">
        <v>0.37</v>
      </c>
      <c r="J59" s="123" t="s">
        <v>26</v>
      </c>
      <c r="K59" s="123" t="s">
        <v>616</v>
      </c>
      <c r="L59" s="828" t="s">
        <v>810</v>
      </c>
      <c r="M59" s="104"/>
      <c r="N59" s="104"/>
      <c r="O59" s="104"/>
      <c r="P59" s="104"/>
      <c r="Q59" s="719"/>
      <c r="R59" s="719"/>
      <c r="S59" s="719"/>
      <c r="T59" s="104"/>
      <c r="U59" s="104"/>
      <c r="V59" s="89"/>
    </row>
    <row r="60" spans="1:53" s="79" customFormat="1" ht="63">
      <c r="A60" s="104"/>
      <c r="B60" s="343"/>
      <c r="C60" s="827">
        <v>3</v>
      </c>
      <c r="D60" s="122" t="s">
        <v>1422</v>
      </c>
      <c r="E60" s="6" t="s">
        <v>23</v>
      </c>
      <c r="F60" s="123" t="s">
        <v>27</v>
      </c>
      <c r="G60" s="6">
        <v>0.15</v>
      </c>
      <c r="H60" s="6"/>
      <c r="I60" s="6">
        <v>0.15</v>
      </c>
      <c r="J60" s="123" t="s">
        <v>26</v>
      </c>
      <c r="K60" s="123" t="s">
        <v>614</v>
      </c>
      <c r="L60" s="828" t="s">
        <v>1423</v>
      </c>
      <c r="M60" s="104"/>
      <c r="N60" s="104"/>
      <c r="O60" s="104"/>
      <c r="P60" s="104"/>
      <c r="Q60" s="719"/>
      <c r="R60" s="719"/>
      <c r="S60" s="719"/>
      <c r="T60" s="104"/>
      <c r="U60" s="104"/>
      <c r="V60" s="89"/>
    </row>
    <row r="61" spans="1:53" s="79" customFormat="1" ht="63">
      <c r="A61" s="104"/>
      <c r="B61" s="343"/>
      <c r="C61" s="827">
        <v>4</v>
      </c>
      <c r="D61" s="122" t="s">
        <v>812</v>
      </c>
      <c r="E61" s="6" t="s">
        <v>24</v>
      </c>
      <c r="F61" s="123" t="s">
        <v>34</v>
      </c>
      <c r="G61" s="6">
        <v>0.2</v>
      </c>
      <c r="H61" s="123"/>
      <c r="I61" s="6">
        <v>0.2</v>
      </c>
      <c r="J61" s="123" t="s">
        <v>26</v>
      </c>
      <c r="K61" s="123" t="s">
        <v>644</v>
      </c>
      <c r="L61" s="828" t="s">
        <v>810</v>
      </c>
      <c r="M61" s="104"/>
      <c r="N61" s="104"/>
      <c r="O61" s="104"/>
      <c r="P61" s="104"/>
      <c r="Q61" s="719"/>
      <c r="R61" s="719"/>
      <c r="S61" s="719"/>
      <c r="T61" s="104"/>
      <c r="U61" s="104"/>
      <c r="V61" s="89"/>
    </row>
    <row r="62" spans="1:53" s="79" customFormat="1" ht="63">
      <c r="A62" s="104"/>
      <c r="B62" s="343"/>
      <c r="C62" s="827">
        <v>5</v>
      </c>
      <c r="D62" s="122" t="s">
        <v>813</v>
      </c>
      <c r="E62" s="6" t="s">
        <v>24</v>
      </c>
      <c r="F62" s="123" t="s">
        <v>34</v>
      </c>
      <c r="G62" s="6">
        <v>0.2</v>
      </c>
      <c r="H62" s="123"/>
      <c r="I62" s="6">
        <v>0.2</v>
      </c>
      <c r="J62" s="123" t="s">
        <v>26</v>
      </c>
      <c r="K62" s="123" t="s">
        <v>644</v>
      </c>
      <c r="L62" s="828" t="s">
        <v>810</v>
      </c>
      <c r="M62" s="104"/>
      <c r="N62" s="104"/>
      <c r="O62" s="104"/>
      <c r="P62" s="104"/>
      <c r="Q62" s="719"/>
      <c r="R62" s="719"/>
      <c r="S62" s="719"/>
      <c r="T62" s="104"/>
      <c r="U62" s="104"/>
      <c r="V62" s="89"/>
    </row>
    <row r="63" spans="1:53" s="79" customFormat="1" ht="63">
      <c r="A63" s="104"/>
      <c r="B63" s="343"/>
      <c r="C63" s="827">
        <v>6</v>
      </c>
      <c r="D63" s="122" t="s">
        <v>814</v>
      </c>
      <c r="E63" s="6" t="s">
        <v>24</v>
      </c>
      <c r="F63" s="123" t="s">
        <v>34</v>
      </c>
      <c r="G63" s="6">
        <v>1.6</v>
      </c>
      <c r="H63" s="123">
        <v>0.2</v>
      </c>
      <c r="I63" s="6">
        <v>1.6</v>
      </c>
      <c r="J63" s="123" t="s">
        <v>26</v>
      </c>
      <c r="K63" s="123" t="s">
        <v>610</v>
      </c>
      <c r="L63" s="828" t="s">
        <v>810</v>
      </c>
      <c r="M63" s="104"/>
      <c r="N63" s="104"/>
      <c r="O63" s="104"/>
      <c r="P63" s="104"/>
      <c r="Q63" s="719"/>
      <c r="R63" s="719"/>
      <c r="S63" s="719"/>
      <c r="T63" s="104"/>
      <c r="U63" s="104"/>
      <c r="V63" s="89"/>
    </row>
    <row r="64" spans="1:53" s="79" customFormat="1" ht="63">
      <c r="A64" s="104"/>
      <c r="B64" s="343"/>
      <c r="C64" s="827">
        <v>7</v>
      </c>
      <c r="D64" s="122" t="s">
        <v>815</v>
      </c>
      <c r="E64" s="6" t="s">
        <v>24</v>
      </c>
      <c r="F64" s="123" t="s">
        <v>34</v>
      </c>
      <c r="G64" s="6">
        <v>1.2</v>
      </c>
      <c r="H64" s="123"/>
      <c r="I64" s="6">
        <v>1.2</v>
      </c>
      <c r="J64" s="123" t="s">
        <v>26</v>
      </c>
      <c r="K64" s="123" t="s">
        <v>616</v>
      </c>
      <c r="L64" s="828" t="s">
        <v>810</v>
      </c>
      <c r="M64" s="104"/>
      <c r="N64" s="104"/>
      <c r="O64" s="104"/>
      <c r="P64" s="104"/>
      <c r="Q64" s="719"/>
      <c r="R64" s="719"/>
      <c r="S64" s="719"/>
      <c r="T64" s="104"/>
      <c r="U64" s="104"/>
      <c r="V64" s="89"/>
    </row>
    <row r="65" spans="1:22" s="79" customFormat="1" ht="63">
      <c r="A65" s="104"/>
      <c r="B65" s="343"/>
      <c r="C65" s="827">
        <v>8</v>
      </c>
      <c r="D65" s="122" t="s">
        <v>816</v>
      </c>
      <c r="E65" s="6" t="s">
        <v>24</v>
      </c>
      <c r="F65" s="123" t="s">
        <v>34</v>
      </c>
      <c r="G65" s="6">
        <v>0.2</v>
      </c>
      <c r="H65" s="123">
        <v>0.2</v>
      </c>
      <c r="I65" s="6">
        <v>0.2</v>
      </c>
      <c r="J65" s="123" t="s">
        <v>26</v>
      </c>
      <c r="K65" s="123" t="s">
        <v>614</v>
      </c>
      <c r="L65" s="828" t="s">
        <v>810</v>
      </c>
      <c r="M65" s="104"/>
      <c r="N65" s="104"/>
      <c r="O65" s="104"/>
      <c r="P65" s="104"/>
      <c r="Q65" s="719"/>
      <c r="R65" s="719"/>
      <c r="S65" s="719"/>
      <c r="T65" s="104"/>
      <c r="U65" s="104"/>
      <c r="V65" s="89"/>
    </row>
    <row r="66" spans="1:22" s="79" customFormat="1" ht="63">
      <c r="A66" s="104"/>
      <c r="B66" s="343"/>
      <c r="C66" s="827">
        <v>9</v>
      </c>
      <c r="D66" s="1167" t="s">
        <v>817</v>
      </c>
      <c r="E66" s="6" t="s">
        <v>24</v>
      </c>
      <c r="F66" s="123" t="s">
        <v>34</v>
      </c>
      <c r="G66" s="6">
        <v>0.6</v>
      </c>
      <c r="H66" s="123">
        <v>0.6</v>
      </c>
      <c r="I66" s="6">
        <v>0.6</v>
      </c>
      <c r="J66" s="123" t="s">
        <v>26</v>
      </c>
      <c r="K66" s="123" t="s">
        <v>26</v>
      </c>
      <c r="L66" s="828" t="s">
        <v>810</v>
      </c>
      <c r="M66" s="104"/>
      <c r="N66" s="104"/>
      <c r="O66" s="104"/>
      <c r="P66" s="104"/>
      <c r="Q66" s="719"/>
      <c r="R66" s="719"/>
      <c r="S66" s="719"/>
      <c r="T66" s="104"/>
      <c r="U66" s="104"/>
      <c r="V66" s="89"/>
    </row>
    <row r="67" spans="1:22" s="79" customFormat="1" ht="63">
      <c r="A67" s="104"/>
      <c r="B67" s="343"/>
      <c r="C67" s="827">
        <v>10</v>
      </c>
      <c r="D67" s="122" t="s">
        <v>818</v>
      </c>
      <c r="E67" s="6" t="s">
        <v>23</v>
      </c>
      <c r="F67" s="123" t="s">
        <v>34</v>
      </c>
      <c r="G67" s="6">
        <v>0.6</v>
      </c>
      <c r="H67" s="123">
        <v>0.6</v>
      </c>
      <c r="I67" s="6">
        <v>0.6</v>
      </c>
      <c r="J67" s="123" t="s">
        <v>26</v>
      </c>
      <c r="K67" s="123" t="s">
        <v>608</v>
      </c>
      <c r="L67" s="828" t="s">
        <v>810</v>
      </c>
      <c r="M67" s="104"/>
      <c r="N67" s="104"/>
      <c r="O67" s="104"/>
      <c r="P67" s="104"/>
      <c r="Q67" s="719"/>
      <c r="R67" s="719"/>
      <c r="S67" s="719"/>
      <c r="T67" s="104"/>
      <c r="U67" s="104"/>
      <c r="V67" s="89"/>
    </row>
    <row r="68" spans="1:22" s="79" customFormat="1" ht="63">
      <c r="A68" s="104"/>
      <c r="B68" s="343"/>
      <c r="C68" s="827">
        <v>11</v>
      </c>
      <c r="D68" s="122" t="s">
        <v>819</v>
      </c>
      <c r="E68" s="6" t="s">
        <v>23</v>
      </c>
      <c r="F68" s="123" t="s">
        <v>34</v>
      </c>
      <c r="G68" s="6">
        <v>4</v>
      </c>
      <c r="H68" s="123">
        <v>2</v>
      </c>
      <c r="I68" s="6">
        <v>4</v>
      </c>
      <c r="J68" s="123" t="s">
        <v>26</v>
      </c>
      <c r="K68" s="123" t="s">
        <v>820</v>
      </c>
      <c r="L68" s="828" t="s">
        <v>810</v>
      </c>
      <c r="M68" s="104"/>
      <c r="N68" s="104"/>
      <c r="O68" s="104"/>
      <c r="P68" s="104"/>
      <c r="Q68" s="719"/>
      <c r="R68" s="719"/>
      <c r="S68" s="719"/>
      <c r="T68" s="104"/>
      <c r="U68" s="104"/>
      <c r="V68" s="89"/>
    </row>
    <row r="69" spans="1:22" s="79" customFormat="1" ht="63">
      <c r="A69" s="104"/>
      <c r="B69" s="343"/>
      <c r="C69" s="827">
        <v>12</v>
      </c>
      <c r="D69" s="122" t="s">
        <v>821</v>
      </c>
      <c r="E69" s="6" t="s">
        <v>23</v>
      </c>
      <c r="F69" s="123" t="s">
        <v>34</v>
      </c>
      <c r="G69" s="6">
        <v>1</v>
      </c>
      <c r="H69" s="123">
        <v>0.5</v>
      </c>
      <c r="I69" s="6">
        <v>1</v>
      </c>
      <c r="J69" s="123" t="s">
        <v>26</v>
      </c>
      <c r="K69" s="123" t="s">
        <v>26</v>
      </c>
      <c r="L69" s="828" t="s">
        <v>810</v>
      </c>
      <c r="M69" s="104"/>
      <c r="N69" s="104"/>
      <c r="O69" s="104"/>
      <c r="P69" s="104"/>
      <c r="Q69" s="719"/>
      <c r="R69" s="719"/>
      <c r="S69" s="719"/>
      <c r="T69" s="104"/>
      <c r="U69" s="104"/>
      <c r="V69" s="89"/>
    </row>
    <row r="70" spans="1:22" s="79" customFormat="1" ht="63">
      <c r="A70" s="104"/>
      <c r="B70" s="343"/>
      <c r="C70" s="827">
        <v>13</v>
      </c>
      <c r="D70" s="122" t="s">
        <v>822</v>
      </c>
      <c r="E70" s="6" t="s">
        <v>23</v>
      </c>
      <c r="F70" s="123" t="s">
        <v>34</v>
      </c>
      <c r="G70" s="6">
        <v>2</v>
      </c>
      <c r="H70" s="123">
        <v>0.5</v>
      </c>
      <c r="I70" s="6">
        <v>2</v>
      </c>
      <c r="J70" s="123" t="s">
        <v>26</v>
      </c>
      <c r="K70" s="123" t="s">
        <v>626</v>
      </c>
      <c r="L70" s="828" t="s">
        <v>810</v>
      </c>
      <c r="M70" s="104"/>
      <c r="N70" s="104"/>
      <c r="O70" s="104"/>
      <c r="P70" s="104"/>
      <c r="Q70" s="719"/>
      <c r="R70" s="719"/>
      <c r="S70" s="719"/>
      <c r="T70" s="104"/>
      <c r="U70" s="104"/>
      <c r="V70" s="89"/>
    </row>
    <row r="71" spans="1:22" s="79" customFormat="1" ht="63">
      <c r="A71" s="104"/>
      <c r="B71" s="343"/>
      <c r="C71" s="827">
        <v>14</v>
      </c>
      <c r="D71" s="122" t="s">
        <v>823</v>
      </c>
      <c r="E71" s="6" t="s">
        <v>23</v>
      </c>
      <c r="F71" s="123" t="s">
        <v>34</v>
      </c>
      <c r="G71" s="6">
        <v>3</v>
      </c>
      <c r="H71" s="123">
        <v>1</v>
      </c>
      <c r="I71" s="6">
        <v>3</v>
      </c>
      <c r="J71" s="123" t="s">
        <v>26</v>
      </c>
      <c r="K71" s="123" t="s">
        <v>614</v>
      </c>
      <c r="L71" s="828" t="s">
        <v>810</v>
      </c>
      <c r="M71" s="104"/>
      <c r="N71" s="104"/>
      <c r="O71" s="104"/>
      <c r="P71" s="104"/>
      <c r="Q71" s="719"/>
      <c r="R71" s="719"/>
      <c r="S71" s="719"/>
      <c r="T71" s="104"/>
      <c r="U71" s="104"/>
      <c r="V71" s="89"/>
    </row>
    <row r="72" spans="1:22" s="79" customFormat="1" ht="63">
      <c r="A72" s="104"/>
      <c r="B72" s="343"/>
      <c r="C72" s="827">
        <v>15</v>
      </c>
      <c r="D72" s="122" t="s">
        <v>824</v>
      </c>
      <c r="E72" s="6" t="s">
        <v>51</v>
      </c>
      <c r="F72" s="123" t="s">
        <v>34</v>
      </c>
      <c r="G72" s="6">
        <v>1</v>
      </c>
      <c r="H72" s="123"/>
      <c r="I72" s="6">
        <v>1</v>
      </c>
      <c r="J72" s="123" t="s">
        <v>26</v>
      </c>
      <c r="K72" s="123"/>
      <c r="L72" s="828" t="s">
        <v>810</v>
      </c>
      <c r="M72" s="104"/>
      <c r="N72" s="104"/>
      <c r="O72" s="104"/>
      <c r="P72" s="104"/>
      <c r="Q72" s="719"/>
      <c r="R72" s="719"/>
      <c r="S72" s="719"/>
      <c r="T72" s="104"/>
      <c r="U72" s="104"/>
      <c r="V72" s="89"/>
    </row>
    <row r="73" spans="1:22" s="79" customFormat="1" ht="63">
      <c r="A73" s="104"/>
      <c r="B73" s="343"/>
      <c r="C73" s="827">
        <v>16</v>
      </c>
      <c r="D73" s="122" t="s">
        <v>825</v>
      </c>
      <c r="E73" s="6" t="s">
        <v>14</v>
      </c>
      <c r="F73" s="123" t="s">
        <v>34</v>
      </c>
      <c r="G73" s="6">
        <v>1</v>
      </c>
      <c r="H73" s="123">
        <v>1</v>
      </c>
      <c r="I73" s="6">
        <v>1</v>
      </c>
      <c r="J73" s="123" t="s">
        <v>26</v>
      </c>
      <c r="K73" s="123"/>
      <c r="L73" s="828" t="s">
        <v>810</v>
      </c>
      <c r="M73" s="104"/>
      <c r="N73" s="104"/>
      <c r="O73" s="104"/>
      <c r="P73" s="104"/>
      <c r="Q73" s="719"/>
      <c r="R73" s="719"/>
      <c r="S73" s="719"/>
      <c r="T73" s="104"/>
      <c r="U73" s="104"/>
      <c r="V73" s="89"/>
    </row>
    <row r="74" spans="1:22" s="79" customFormat="1" ht="63">
      <c r="A74" s="104"/>
      <c r="B74" s="343"/>
      <c r="C74" s="827">
        <v>17</v>
      </c>
      <c r="D74" s="122" t="s">
        <v>826</v>
      </c>
      <c r="E74" s="6" t="s">
        <v>14</v>
      </c>
      <c r="F74" s="123" t="s">
        <v>34</v>
      </c>
      <c r="G74" s="123">
        <v>1</v>
      </c>
      <c r="H74" s="123">
        <v>0.7</v>
      </c>
      <c r="I74" s="123">
        <v>1</v>
      </c>
      <c r="J74" s="123" t="s">
        <v>26</v>
      </c>
      <c r="K74" s="123"/>
      <c r="L74" s="828" t="s">
        <v>810</v>
      </c>
      <c r="M74" s="104"/>
      <c r="N74" s="104"/>
      <c r="O74" s="104"/>
      <c r="P74" s="104"/>
      <c r="Q74" s="719"/>
      <c r="R74" s="719"/>
      <c r="S74" s="719"/>
      <c r="T74" s="104"/>
      <c r="U74" s="104"/>
      <c r="V74" s="89"/>
    </row>
    <row r="75" spans="1:22" s="79" customFormat="1" ht="63">
      <c r="A75" s="104"/>
      <c r="B75" s="343"/>
      <c r="C75" s="827">
        <v>18</v>
      </c>
      <c r="D75" s="122" t="s">
        <v>827</v>
      </c>
      <c r="E75" s="6" t="s">
        <v>14</v>
      </c>
      <c r="F75" s="123" t="s">
        <v>34</v>
      </c>
      <c r="G75" s="6">
        <v>0.7</v>
      </c>
      <c r="H75" s="123">
        <v>0.7</v>
      </c>
      <c r="I75" s="6">
        <v>0.7</v>
      </c>
      <c r="J75" s="123" t="s">
        <v>26</v>
      </c>
      <c r="K75" s="123"/>
      <c r="L75" s="828" t="s">
        <v>810</v>
      </c>
      <c r="M75" s="104"/>
      <c r="N75" s="104"/>
      <c r="O75" s="104"/>
      <c r="P75" s="104"/>
      <c r="Q75" s="719"/>
      <c r="R75" s="719"/>
      <c r="S75" s="719"/>
      <c r="T75" s="104"/>
      <c r="U75" s="104"/>
      <c r="V75" s="89"/>
    </row>
    <row r="76" spans="1:22" s="79" customFormat="1" ht="63">
      <c r="A76" s="104"/>
      <c r="B76" s="343"/>
      <c r="C76" s="827">
        <v>19</v>
      </c>
      <c r="D76" s="122" t="s">
        <v>828</v>
      </c>
      <c r="E76" s="1168" t="s">
        <v>23</v>
      </c>
      <c r="F76" s="122" t="s">
        <v>27</v>
      </c>
      <c r="G76" s="123">
        <v>0.5</v>
      </c>
      <c r="H76" s="123">
        <v>0.5</v>
      </c>
      <c r="I76" s="6">
        <v>0.5</v>
      </c>
      <c r="J76" s="123" t="s">
        <v>26</v>
      </c>
      <c r="K76" s="123" t="s">
        <v>612</v>
      </c>
      <c r="L76" s="828" t="s">
        <v>810</v>
      </c>
      <c r="M76" s="104"/>
      <c r="N76" s="104"/>
      <c r="O76" s="104"/>
      <c r="P76" s="104"/>
      <c r="Q76" s="719"/>
      <c r="R76" s="719"/>
      <c r="S76" s="719"/>
      <c r="T76" s="104"/>
      <c r="U76" s="104"/>
      <c r="V76" s="89"/>
    </row>
    <row r="77" spans="1:22" s="79" customFormat="1" ht="94.5">
      <c r="A77" s="104"/>
      <c r="B77" s="343"/>
      <c r="C77" s="827">
        <v>20</v>
      </c>
      <c r="D77" s="122" t="s">
        <v>829</v>
      </c>
      <c r="E77" s="123" t="s">
        <v>51</v>
      </c>
      <c r="F77" s="122" t="s">
        <v>27</v>
      </c>
      <c r="G77" s="123">
        <v>5.3999999999999999E-2</v>
      </c>
      <c r="H77" s="123"/>
      <c r="I77" s="123">
        <v>5.3999999999999999E-2</v>
      </c>
      <c r="J77" s="122" t="s">
        <v>26</v>
      </c>
      <c r="K77" s="122" t="s">
        <v>626</v>
      </c>
      <c r="L77" s="828" t="s">
        <v>830</v>
      </c>
      <c r="M77" s="104"/>
      <c r="N77" s="104"/>
      <c r="O77" s="104"/>
      <c r="P77" s="104"/>
      <c r="Q77" s="719"/>
      <c r="R77" s="719"/>
      <c r="S77" s="719"/>
      <c r="T77" s="104">
        <v>1</v>
      </c>
      <c r="U77" s="714">
        <f>I77</f>
        <v>5.3999999999999999E-2</v>
      </c>
      <c r="V77" s="89"/>
    </row>
    <row r="78" spans="1:22" s="351" customFormat="1">
      <c r="A78" s="585"/>
      <c r="B78" s="710"/>
      <c r="C78" s="1479" t="s">
        <v>4222</v>
      </c>
      <c r="D78" s="1480"/>
      <c r="E78" s="149"/>
      <c r="F78" s="149"/>
      <c r="G78" s="761"/>
      <c r="H78" s="762"/>
      <c r="I78" s="798"/>
      <c r="J78" s="179"/>
      <c r="K78" s="149"/>
      <c r="L78" s="149"/>
      <c r="M78" s="585"/>
      <c r="N78" s="765"/>
      <c r="O78" s="765"/>
      <c r="P78" s="765"/>
      <c r="Q78" s="766"/>
      <c r="R78" s="149"/>
      <c r="S78" s="149"/>
      <c r="T78" s="149"/>
      <c r="U78" s="149"/>
      <c r="V78" s="350"/>
    </row>
    <row r="79" spans="1:22" s="778" customFormat="1">
      <c r="A79" s="755"/>
      <c r="B79" s="348"/>
      <c r="C79" s="448" t="s">
        <v>234</v>
      </c>
      <c r="D79" s="1444" t="s">
        <v>1048</v>
      </c>
      <c r="E79" s="1447"/>
      <c r="F79" s="1448"/>
      <c r="G79" s="450"/>
      <c r="H79" s="467"/>
      <c r="I79" s="179"/>
      <c r="J79" s="179"/>
      <c r="K79" s="179"/>
      <c r="L79" s="764"/>
      <c r="M79" s="755"/>
      <c r="N79" s="777"/>
      <c r="O79" s="777"/>
      <c r="P79" s="777"/>
      <c r="Q79" s="766"/>
      <c r="R79" s="1079"/>
      <c r="S79" s="1079"/>
      <c r="T79" s="775"/>
      <c r="U79" s="762"/>
      <c r="V79" s="1079"/>
    </row>
    <row r="80" spans="1:22" s="151" customFormat="1" ht="47.25">
      <c r="A80" s="755"/>
      <c r="B80" s="348"/>
      <c r="C80" s="625">
        <v>1</v>
      </c>
      <c r="D80" s="1169" t="s">
        <v>1680</v>
      </c>
      <c r="E80" s="1170" t="s">
        <v>23</v>
      </c>
      <c r="F80" s="1171" t="s">
        <v>1425</v>
      </c>
      <c r="G80" s="1172">
        <v>2.5499999999999998</v>
      </c>
      <c r="H80" s="1172">
        <v>1.53</v>
      </c>
      <c r="I80" s="1172">
        <f t="shared" ref="I80" si="1">G80</f>
        <v>2.5499999999999998</v>
      </c>
      <c r="J80" s="1171" t="s">
        <v>29</v>
      </c>
      <c r="K80" s="1171" t="s">
        <v>1626</v>
      </c>
      <c r="L80" s="1169" t="s">
        <v>1681</v>
      </c>
      <c r="M80" s="755"/>
      <c r="N80" s="755"/>
      <c r="O80" s="755"/>
      <c r="P80" s="755"/>
      <c r="Q80" s="755"/>
      <c r="R80" s="755"/>
      <c r="S80" s="755"/>
      <c r="T80" s="104"/>
      <c r="U80" s="714"/>
      <c r="V80" s="150"/>
    </row>
    <row r="81" spans="1:212" s="151" customFormat="1" ht="63">
      <c r="A81" s="755">
        <v>144</v>
      </c>
      <c r="B81" s="348">
        <v>19</v>
      </c>
      <c r="C81" s="625">
        <v>2</v>
      </c>
      <c r="D81" s="1169" t="s">
        <v>1682</v>
      </c>
      <c r="E81" s="1171" t="s">
        <v>23</v>
      </c>
      <c r="F81" s="1171" t="s">
        <v>1425</v>
      </c>
      <c r="G81" s="1172">
        <v>0.84</v>
      </c>
      <c r="H81" s="1172">
        <v>0.16800000000000001</v>
      </c>
      <c r="I81" s="1172">
        <f t="shared" ref="I81:I90" si="2">G81</f>
        <v>0.84</v>
      </c>
      <c r="J81" s="1171" t="s">
        <v>29</v>
      </c>
      <c r="K81" s="1171" t="s">
        <v>1683</v>
      </c>
      <c r="L81" s="1222" t="s">
        <v>1684</v>
      </c>
      <c r="M81" s="755"/>
      <c r="N81" s="755"/>
      <c r="O81" s="755"/>
      <c r="P81" s="755"/>
      <c r="Q81" s="755"/>
      <c r="R81" s="755"/>
      <c r="S81" s="755"/>
      <c r="T81" s="104">
        <v>1</v>
      </c>
      <c r="U81" s="714">
        <f>I81</f>
        <v>0.84</v>
      </c>
      <c r="V81" s="150"/>
    </row>
    <row r="82" spans="1:212" s="151" customFormat="1" ht="63">
      <c r="A82" s="755">
        <v>124</v>
      </c>
      <c r="B82" s="348">
        <v>84</v>
      </c>
      <c r="C82" s="625">
        <v>3</v>
      </c>
      <c r="D82" s="1169" t="s">
        <v>1685</v>
      </c>
      <c r="E82" s="1171" t="s">
        <v>23</v>
      </c>
      <c r="F82" s="1171" t="s">
        <v>1425</v>
      </c>
      <c r="G82" s="1172">
        <v>1.27</v>
      </c>
      <c r="H82" s="1172">
        <v>0.89</v>
      </c>
      <c r="I82" s="1172">
        <f t="shared" si="2"/>
        <v>1.27</v>
      </c>
      <c r="J82" s="1171" t="s">
        <v>29</v>
      </c>
      <c r="K82" s="1171" t="s">
        <v>1441</v>
      </c>
      <c r="L82" s="1222" t="s">
        <v>1686</v>
      </c>
      <c r="M82" s="104"/>
      <c r="N82" s="104"/>
      <c r="O82" s="104"/>
      <c r="P82" s="104"/>
      <c r="Q82" s="104"/>
      <c r="R82" s="104"/>
      <c r="S82" s="104"/>
      <c r="T82" s="104"/>
      <c r="U82" s="104"/>
      <c r="V82" s="89"/>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6"/>
      <c r="FF82" s="66"/>
      <c r="FG82" s="66"/>
      <c r="FH82" s="66"/>
      <c r="FI82" s="66"/>
      <c r="FJ82" s="66"/>
      <c r="FK82" s="66"/>
      <c r="FL82" s="66"/>
      <c r="FM82" s="66"/>
      <c r="FN82" s="66"/>
      <c r="FO82" s="66"/>
      <c r="FP82" s="66"/>
      <c r="FQ82" s="66"/>
      <c r="FR82" s="66"/>
      <c r="FS82" s="66"/>
      <c r="FT82" s="66"/>
      <c r="FU82" s="66"/>
      <c r="FV82" s="66"/>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row>
    <row r="83" spans="1:212" s="151" customFormat="1" ht="63">
      <c r="A83" s="755">
        <v>132</v>
      </c>
      <c r="B83" s="348">
        <v>86</v>
      </c>
      <c r="C83" s="625">
        <v>4</v>
      </c>
      <c r="D83" s="1169" t="s">
        <v>1687</v>
      </c>
      <c r="E83" s="1058" t="s">
        <v>23</v>
      </c>
      <c r="F83" s="1171" t="s">
        <v>1425</v>
      </c>
      <c r="G83" s="1172">
        <v>2.6</v>
      </c>
      <c r="H83" s="1173">
        <v>0.18</v>
      </c>
      <c r="I83" s="1172">
        <f t="shared" si="2"/>
        <v>2.6</v>
      </c>
      <c r="J83" s="1171" t="s">
        <v>29</v>
      </c>
      <c r="K83" s="1171" t="s">
        <v>1426</v>
      </c>
      <c r="L83" s="1222" t="s">
        <v>1688</v>
      </c>
      <c r="M83" s="104"/>
      <c r="N83" s="638">
        <f>G83</f>
        <v>2.6</v>
      </c>
      <c r="O83" s="104"/>
      <c r="P83" s="104"/>
      <c r="Q83" s="104"/>
      <c r="R83" s="104"/>
      <c r="S83" s="104"/>
      <c r="T83" s="104"/>
      <c r="U83" s="104"/>
      <c r="V83" s="89"/>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row>
    <row r="84" spans="1:212" s="151" customFormat="1" ht="63">
      <c r="A84" s="755">
        <v>133</v>
      </c>
      <c r="B84" s="348">
        <v>87</v>
      </c>
      <c r="C84" s="625">
        <v>5</v>
      </c>
      <c r="D84" s="1169" t="s">
        <v>1689</v>
      </c>
      <c r="E84" s="1058" t="s">
        <v>23</v>
      </c>
      <c r="F84" s="1171" t="s">
        <v>1425</v>
      </c>
      <c r="G84" s="1172">
        <v>1.96</v>
      </c>
      <c r="H84" s="1173">
        <v>1.57</v>
      </c>
      <c r="I84" s="1172">
        <f t="shared" si="2"/>
        <v>1.96</v>
      </c>
      <c r="J84" s="1171" t="s">
        <v>29</v>
      </c>
      <c r="K84" s="1171" t="s">
        <v>1566</v>
      </c>
      <c r="L84" s="1222" t="s">
        <v>1690</v>
      </c>
      <c r="M84" s="755"/>
      <c r="N84" s="755"/>
      <c r="O84" s="755"/>
      <c r="P84" s="755"/>
      <c r="Q84" s="755"/>
      <c r="R84" s="755"/>
      <c r="S84" s="755"/>
      <c r="T84" s="755"/>
      <c r="U84" s="755"/>
      <c r="V84" s="150"/>
    </row>
    <row r="85" spans="1:212" s="151" customFormat="1" ht="47.25">
      <c r="A85" s="755">
        <v>134</v>
      </c>
      <c r="B85" s="348">
        <v>88</v>
      </c>
      <c r="C85" s="625">
        <v>6</v>
      </c>
      <c r="D85" s="1169" t="s">
        <v>1691</v>
      </c>
      <c r="E85" s="1170" t="s">
        <v>23</v>
      </c>
      <c r="F85" s="1171" t="s">
        <v>1425</v>
      </c>
      <c r="G85" s="1173">
        <v>2.4</v>
      </c>
      <c r="H85" s="1173">
        <v>1.9</v>
      </c>
      <c r="I85" s="1172">
        <f t="shared" si="2"/>
        <v>2.4</v>
      </c>
      <c r="J85" s="1171" t="s">
        <v>29</v>
      </c>
      <c r="K85" s="1171" t="s">
        <v>1692</v>
      </c>
      <c r="L85" s="1169" t="s">
        <v>1693</v>
      </c>
      <c r="M85" s="755"/>
      <c r="N85" s="755"/>
      <c r="O85" s="755"/>
      <c r="P85" s="755"/>
      <c r="Q85" s="755"/>
      <c r="R85" s="755"/>
      <c r="S85" s="755"/>
      <c r="T85" s="755"/>
      <c r="U85" s="755"/>
      <c r="V85" s="150"/>
    </row>
    <row r="86" spans="1:212" s="151" customFormat="1" ht="47.25">
      <c r="A86" s="755">
        <v>135</v>
      </c>
      <c r="B86" s="348">
        <v>89</v>
      </c>
      <c r="C86" s="625">
        <v>7</v>
      </c>
      <c r="D86" s="1169" t="s">
        <v>1694</v>
      </c>
      <c r="E86" s="1170" t="s">
        <v>23</v>
      </c>
      <c r="F86" s="1171" t="s">
        <v>1425</v>
      </c>
      <c r="G86" s="1173">
        <v>1.68</v>
      </c>
      <c r="H86" s="1173">
        <v>0.7</v>
      </c>
      <c r="I86" s="1172">
        <f t="shared" si="2"/>
        <v>1.68</v>
      </c>
      <c r="J86" s="1171" t="s">
        <v>29</v>
      </c>
      <c r="K86" s="1174" t="s">
        <v>1566</v>
      </c>
      <c r="L86" s="1169" t="s">
        <v>1695</v>
      </c>
      <c r="M86" s="755"/>
      <c r="N86" s="755"/>
      <c r="O86" s="755"/>
      <c r="P86" s="755"/>
      <c r="Q86" s="755"/>
      <c r="R86" s="755"/>
      <c r="S86" s="755"/>
      <c r="T86" s="755"/>
      <c r="U86" s="755"/>
      <c r="V86" s="150"/>
    </row>
    <row r="87" spans="1:212" s="151" customFormat="1" ht="47.25">
      <c r="A87" s="755">
        <v>116</v>
      </c>
      <c r="B87" s="348">
        <v>80</v>
      </c>
      <c r="C87" s="625">
        <v>8</v>
      </c>
      <c r="D87" s="1169" t="s">
        <v>1696</v>
      </c>
      <c r="E87" s="1171" t="s">
        <v>24</v>
      </c>
      <c r="F87" s="1171" t="s">
        <v>1425</v>
      </c>
      <c r="G87" s="1173">
        <v>0.76</v>
      </c>
      <c r="H87" s="1173">
        <v>0.72199999999999998</v>
      </c>
      <c r="I87" s="1172">
        <f t="shared" si="2"/>
        <v>0.76</v>
      </c>
      <c r="J87" s="1171" t="s">
        <v>29</v>
      </c>
      <c r="K87" s="1174" t="s">
        <v>1697</v>
      </c>
      <c r="L87" s="1169" t="s">
        <v>1698</v>
      </c>
      <c r="M87" s="756"/>
      <c r="N87" s="756"/>
      <c r="O87" s="756"/>
      <c r="P87" s="756"/>
      <c r="Q87" s="756"/>
      <c r="R87" s="756"/>
      <c r="S87" s="756"/>
      <c r="T87" s="104">
        <v>1</v>
      </c>
      <c r="U87" s="714">
        <f>I87</f>
        <v>0.76</v>
      </c>
      <c r="V87" s="12"/>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c r="FO87" s="67"/>
      <c r="FP87" s="67"/>
      <c r="FQ87" s="67"/>
      <c r="FR87" s="67"/>
      <c r="FS87" s="67"/>
      <c r="FT87" s="67"/>
      <c r="FU87" s="67"/>
      <c r="FV87" s="67"/>
      <c r="FW87" s="67"/>
      <c r="FX87" s="67"/>
      <c r="FY87" s="67"/>
      <c r="FZ87" s="67"/>
      <c r="GA87" s="67"/>
      <c r="GB87" s="67"/>
      <c r="GC87" s="67"/>
      <c r="GD87" s="67"/>
      <c r="GE87" s="67"/>
      <c r="GF87" s="67"/>
      <c r="GG87" s="67"/>
      <c r="GH87" s="67"/>
      <c r="GI87" s="67"/>
      <c r="GJ87" s="67"/>
      <c r="GK87" s="67"/>
      <c r="GL87" s="67"/>
      <c r="GM87" s="67"/>
      <c r="GN87" s="67"/>
      <c r="GO87" s="67"/>
      <c r="GP87" s="67"/>
      <c r="GQ87" s="67"/>
      <c r="GR87" s="67"/>
      <c r="GS87" s="67"/>
      <c r="GT87" s="67"/>
      <c r="GU87" s="67"/>
      <c r="GV87" s="67"/>
      <c r="GW87" s="67"/>
      <c r="GX87" s="67"/>
      <c r="GY87" s="67"/>
      <c r="GZ87" s="67"/>
      <c r="HA87" s="67"/>
      <c r="HB87" s="67"/>
      <c r="HC87" s="67"/>
      <c r="HD87" s="67"/>
    </row>
    <row r="88" spans="1:212" s="151" customFormat="1" ht="47.25">
      <c r="A88" s="755">
        <v>140</v>
      </c>
      <c r="B88" s="348">
        <v>90</v>
      </c>
      <c r="C88" s="625">
        <v>9</v>
      </c>
      <c r="D88" s="1175" t="s">
        <v>1699</v>
      </c>
      <c r="E88" s="1171" t="s">
        <v>23</v>
      </c>
      <c r="F88" s="1171" t="s">
        <v>1425</v>
      </c>
      <c r="G88" s="1172">
        <v>0.63</v>
      </c>
      <c r="H88" s="1172">
        <v>0.25159999999999999</v>
      </c>
      <c r="I88" s="1172">
        <f t="shared" si="2"/>
        <v>0.63</v>
      </c>
      <c r="J88" s="1171" t="s">
        <v>29</v>
      </c>
      <c r="K88" s="1171" t="s">
        <v>1626</v>
      </c>
      <c r="L88" s="1169" t="s">
        <v>1700</v>
      </c>
      <c r="M88" s="755"/>
      <c r="N88" s="638">
        <f>G88</f>
        <v>0.63</v>
      </c>
      <c r="O88" s="755"/>
      <c r="P88" s="755"/>
      <c r="Q88" s="755"/>
      <c r="R88" s="755"/>
      <c r="S88" s="755"/>
      <c r="T88" s="755"/>
      <c r="U88" s="755"/>
      <c r="V88" s="150"/>
    </row>
    <row r="89" spans="1:212" s="151" customFormat="1" ht="63">
      <c r="A89" s="755">
        <v>129</v>
      </c>
      <c r="B89" s="348">
        <v>93</v>
      </c>
      <c r="C89" s="625">
        <v>10</v>
      </c>
      <c r="D89" s="1169" t="s">
        <v>1701</v>
      </c>
      <c r="E89" s="1171" t="s">
        <v>23</v>
      </c>
      <c r="F89" s="1171" t="s">
        <v>1425</v>
      </c>
      <c r="G89" s="1172">
        <f>340*13.5/10000</f>
        <v>0.45900000000000002</v>
      </c>
      <c r="H89" s="1172">
        <v>0.18360000000000001</v>
      </c>
      <c r="I89" s="1172">
        <f t="shared" si="2"/>
        <v>0.45900000000000002</v>
      </c>
      <c r="J89" s="1171" t="s">
        <v>29</v>
      </c>
      <c r="K89" s="1171" t="s">
        <v>1435</v>
      </c>
      <c r="L89" s="1222" t="s">
        <v>1702</v>
      </c>
      <c r="M89" s="755"/>
      <c r="N89" s="755"/>
      <c r="O89" s="755"/>
      <c r="P89" s="755"/>
      <c r="Q89" s="755"/>
      <c r="R89" s="755"/>
      <c r="S89" s="755"/>
      <c r="T89" s="755"/>
      <c r="U89" s="755"/>
      <c r="V89" s="150"/>
    </row>
    <row r="90" spans="1:212" s="151" customFormat="1" ht="47.25">
      <c r="A90" s="755">
        <v>108</v>
      </c>
      <c r="B90" s="348">
        <v>98</v>
      </c>
      <c r="C90" s="625">
        <v>11</v>
      </c>
      <c r="D90" s="1169" t="s">
        <v>1703</v>
      </c>
      <c r="E90" s="1171" t="s">
        <v>1704</v>
      </c>
      <c r="F90" s="1171" t="s">
        <v>1425</v>
      </c>
      <c r="G90" s="1172">
        <v>0.65</v>
      </c>
      <c r="H90" s="1172">
        <v>0.4</v>
      </c>
      <c r="I90" s="1172">
        <f t="shared" si="2"/>
        <v>0.65</v>
      </c>
      <c r="J90" s="1171" t="s">
        <v>29</v>
      </c>
      <c r="K90" s="1171" t="s">
        <v>1705</v>
      </c>
      <c r="L90" s="1169" t="s">
        <v>1706</v>
      </c>
      <c r="M90" s="755"/>
      <c r="N90" s="755"/>
      <c r="O90" s="755"/>
      <c r="P90" s="755"/>
      <c r="Q90" s="755"/>
      <c r="R90" s="755"/>
      <c r="S90" s="755"/>
      <c r="T90" s="104">
        <v>1</v>
      </c>
      <c r="U90" s="714">
        <f>I90</f>
        <v>0.65</v>
      </c>
      <c r="V90" s="150"/>
    </row>
    <row r="91" spans="1:212" s="151" customFormat="1" ht="63">
      <c r="A91" s="755">
        <v>110</v>
      </c>
      <c r="B91" s="348">
        <v>99</v>
      </c>
      <c r="C91" s="625">
        <v>12</v>
      </c>
      <c r="D91" s="1169" t="s">
        <v>1707</v>
      </c>
      <c r="E91" s="1171" t="s">
        <v>22</v>
      </c>
      <c r="F91" s="1171" t="s">
        <v>1434</v>
      </c>
      <c r="G91" s="1172">
        <v>0.95</v>
      </c>
      <c r="H91" s="1172">
        <v>0.95</v>
      </c>
      <c r="I91" s="1172">
        <v>0.95</v>
      </c>
      <c r="J91" s="1171" t="s">
        <v>29</v>
      </c>
      <c r="K91" s="1171" t="s">
        <v>640</v>
      </c>
      <c r="L91" s="1169" t="s">
        <v>1708</v>
      </c>
      <c r="M91" s="755"/>
      <c r="N91" s="755"/>
      <c r="O91" s="755"/>
      <c r="P91" s="755"/>
      <c r="Q91" s="755"/>
      <c r="R91" s="755"/>
      <c r="S91" s="755"/>
      <c r="T91" s="104">
        <v>1</v>
      </c>
      <c r="U91" s="714">
        <f>I91</f>
        <v>0.95</v>
      </c>
      <c r="V91" s="150"/>
    </row>
    <row r="92" spans="1:212" s="151" customFormat="1" ht="63">
      <c r="A92" s="755">
        <v>114</v>
      </c>
      <c r="B92" s="348">
        <v>100</v>
      </c>
      <c r="C92" s="625">
        <v>13</v>
      </c>
      <c r="D92" s="1169" t="s">
        <v>1709</v>
      </c>
      <c r="E92" s="1171" t="s">
        <v>22</v>
      </c>
      <c r="F92" s="1171" t="s">
        <v>1434</v>
      </c>
      <c r="G92" s="1172">
        <v>2.8</v>
      </c>
      <c r="H92" s="1172">
        <v>2.8</v>
      </c>
      <c r="I92" s="1172">
        <v>2.8</v>
      </c>
      <c r="J92" s="1171" t="s">
        <v>29</v>
      </c>
      <c r="K92" s="1171" t="s">
        <v>640</v>
      </c>
      <c r="L92" s="1169" t="s">
        <v>1710</v>
      </c>
      <c r="M92" s="756"/>
      <c r="N92" s="756"/>
      <c r="O92" s="756"/>
      <c r="P92" s="756"/>
      <c r="Q92" s="756"/>
      <c r="R92" s="756"/>
      <c r="S92" s="756"/>
      <c r="T92" s="104">
        <v>1</v>
      </c>
      <c r="U92" s="714">
        <f>I92</f>
        <v>2.8</v>
      </c>
      <c r="V92" s="12"/>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c r="FO92" s="67"/>
      <c r="FP92" s="67"/>
      <c r="FQ92" s="67"/>
      <c r="FR92" s="67"/>
      <c r="FS92" s="67"/>
      <c r="FT92" s="67"/>
      <c r="FU92" s="67"/>
      <c r="FV92" s="67"/>
      <c r="FW92" s="67"/>
      <c r="FX92" s="67"/>
      <c r="FY92" s="67"/>
      <c r="FZ92" s="67"/>
      <c r="GA92" s="67"/>
      <c r="GB92" s="67"/>
      <c r="GC92" s="67"/>
      <c r="GD92" s="67"/>
      <c r="GE92" s="67"/>
      <c r="GF92" s="67"/>
      <c r="GG92" s="67"/>
      <c r="GH92" s="67"/>
      <c r="GI92" s="67"/>
      <c r="GJ92" s="67"/>
      <c r="GK92" s="67"/>
      <c r="GL92" s="67"/>
      <c r="GM92" s="67"/>
      <c r="GN92" s="67"/>
      <c r="GO92" s="67"/>
      <c r="GP92" s="67"/>
      <c r="GQ92" s="67"/>
      <c r="GR92" s="67"/>
      <c r="GS92" s="67"/>
      <c r="GT92" s="67"/>
      <c r="GU92" s="67"/>
      <c r="GV92" s="67"/>
      <c r="GW92" s="67"/>
      <c r="GX92" s="67"/>
      <c r="GY92" s="67"/>
      <c r="GZ92" s="67"/>
      <c r="HA92" s="67"/>
      <c r="HB92" s="67"/>
      <c r="HC92" s="67"/>
      <c r="HD92" s="67"/>
    </row>
    <row r="93" spans="1:212" s="151" customFormat="1" ht="63">
      <c r="A93" s="755">
        <v>119</v>
      </c>
      <c r="B93" s="348">
        <v>102</v>
      </c>
      <c r="C93" s="625">
        <v>14</v>
      </c>
      <c r="D93" s="1169" t="s">
        <v>1711</v>
      </c>
      <c r="E93" s="1171" t="s">
        <v>22</v>
      </c>
      <c r="F93" s="1171" t="s">
        <v>1434</v>
      </c>
      <c r="G93" s="1172">
        <v>2.5</v>
      </c>
      <c r="H93" s="1172">
        <v>2.5</v>
      </c>
      <c r="I93" s="1172">
        <v>2.5</v>
      </c>
      <c r="J93" s="1171" t="s">
        <v>29</v>
      </c>
      <c r="K93" s="1171" t="s">
        <v>640</v>
      </c>
      <c r="L93" s="1169" t="s">
        <v>1712</v>
      </c>
      <c r="M93" s="104"/>
      <c r="N93" s="638">
        <f>G93</f>
        <v>2.5</v>
      </c>
      <c r="O93" s="104"/>
      <c r="P93" s="104"/>
      <c r="Q93" s="104"/>
      <c r="R93" s="104"/>
      <c r="S93" s="104"/>
      <c r="T93" s="104"/>
      <c r="U93" s="104"/>
      <c r="V93" s="89"/>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c r="EO93" s="66"/>
      <c r="EP93" s="66"/>
      <c r="EQ93" s="66"/>
      <c r="ER93" s="66"/>
      <c r="ES93" s="66"/>
      <c r="ET93" s="66"/>
      <c r="EU93" s="66"/>
      <c r="EV93" s="66"/>
      <c r="EW93" s="66"/>
      <c r="EX93" s="66"/>
      <c r="EY93" s="66"/>
      <c r="EZ93" s="66"/>
      <c r="FA93" s="66"/>
      <c r="FB93" s="66"/>
      <c r="FC93" s="66"/>
      <c r="FD93" s="66"/>
      <c r="FE93" s="66"/>
      <c r="FF93" s="66"/>
      <c r="FG93" s="66"/>
      <c r="FH93" s="66"/>
      <c r="FI93" s="66"/>
      <c r="FJ93" s="66"/>
      <c r="FK93" s="66"/>
      <c r="FL93" s="66"/>
      <c r="FM93" s="66"/>
      <c r="FN93" s="66"/>
      <c r="FO93" s="66"/>
      <c r="FP93" s="66"/>
      <c r="FQ93" s="66"/>
      <c r="FR93" s="66"/>
      <c r="FS93" s="66"/>
      <c r="FT93" s="66"/>
      <c r="FU93" s="66"/>
      <c r="FV93" s="66"/>
      <c r="FW93" s="66"/>
      <c r="FX93" s="66"/>
      <c r="FY93" s="66"/>
      <c r="FZ93" s="66"/>
      <c r="GA93" s="66"/>
      <c r="GB93" s="66"/>
      <c r="GC93" s="66"/>
      <c r="GD93" s="66"/>
      <c r="GE93" s="66"/>
      <c r="GF93" s="66"/>
      <c r="GG93" s="66"/>
      <c r="GH93" s="66"/>
      <c r="GI93" s="66"/>
      <c r="GJ93" s="66"/>
      <c r="GK93" s="66"/>
      <c r="GL93" s="66"/>
      <c r="GM93" s="66"/>
      <c r="GN93" s="66"/>
      <c r="GO93" s="66"/>
      <c r="GP93" s="66"/>
      <c r="GQ93" s="66"/>
      <c r="GR93" s="66"/>
      <c r="GS93" s="66"/>
      <c r="GT93" s="66"/>
      <c r="GU93" s="66"/>
      <c r="GV93" s="66"/>
      <c r="GW93" s="66"/>
      <c r="GX93" s="66"/>
      <c r="GY93" s="66"/>
      <c r="GZ93" s="66"/>
      <c r="HA93" s="66"/>
      <c r="HB93" s="66"/>
      <c r="HC93" s="66"/>
      <c r="HD93" s="66"/>
    </row>
    <row r="94" spans="1:212" s="151" customFormat="1" ht="63">
      <c r="A94" s="755">
        <v>122</v>
      </c>
      <c r="B94" s="348">
        <v>105</v>
      </c>
      <c r="C94" s="625">
        <v>15</v>
      </c>
      <c r="D94" s="1169" t="s">
        <v>1713</v>
      </c>
      <c r="E94" s="1171" t="s">
        <v>22</v>
      </c>
      <c r="F94" s="1171" t="s">
        <v>1434</v>
      </c>
      <c r="G94" s="1172">
        <v>1.3</v>
      </c>
      <c r="H94" s="1172">
        <v>1.3</v>
      </c>
      <c r="I94" s="1172">
        <v>1.3</v>
      </c>
      <c r="J94" s="1171" t="s">
        <v>29</v>
      </c>
      <c r="K94" s="1171" t="s">
        <v>640</v>
      </c>
      <c r="L94" s="1169" t="s">
        <v>1714</v>
      </c>
      <c r="M94" s="104"/>
      <c r="N94" s="104"/>
      <c r="O94" s="104"/>
      <c r="P94" s="104"/>
      <c r="Q94" s="104"/>
      <c r="R94" s="104"/>
      <c r="S94" s="104"/>
      <c r="T94" s="104"/>
      <c r="U94" s="104"/>
      <c r="V94" s="89"/>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c r="EO94" s="66"/>
      <c r="EP94" s="66"/>
      <c r="EQ94" s="66"/>
      <c r="ER94" s="66"/>
      <c r="ES94" s="66"/>
      <c r="ET94" s="66"/>
      <c r="EU94" s="66"/>
      <c r="EV94" s="66"/>
      <c r="EW94" s="66"/>
      <c r="EX94" s="66"/>
      <c r="EY94" s="66"/>
      <c r="EZ94" s="66"/>
      <c r="FA94" s="66"/>
      <c r="FB94" s="66"/>
      <c r="FC94" s="66"/>
      <c r="FD94" s="66"/>
      <c r="FE94" s="66"/>
      <c r="FF94" s="66"/>
      <c r="FG94" s="66"/>
      <c r="FH94" s="66"/>
      <c r="FI94" s="66"/>
      <c r="FJ94" s="66"/>
      <c r="FK94" s="66"/>
      <c r="FL94" s="66"/>
      <c r="FM94" s="66"/>
      <c r="FN94" s="66"/>
      <c r="FO94" s="66"/>
      <c r="FP94" s="66"/>
      <c r="FQ94" s="66"/>
      <c r="FR94" s="66"/>
      <c r="FS94" s="66"/>
      <c r="FT94" s="66"/>
      <c r="FU94" s="66"/>
      <c r="FV94" s="66"/>
      <c r="FW94" s="66"/>
      <c r="FX94" s="66"/>
      <c r="FY94" s="66"/>
      <c r="FZ94" s="66"/>
      <c r="GA94" s="66"/>
      <c r="GB94" s="66"/>
      <c r="GC94" s="66"/>
      <c r="GD94" s="66"/>
      <c r="GE94" s="66"/>
      <c r="GF94" s="66"/>
      <c r="GG94" s="66"/>
      <c r="GH94" s="66"/>
      <c r="GI94" s="66"/>
      <c r="GJ94" s="66"/>
      <c r="GK94" s="66"/>
      <c r="GL94" s="66"/>
      <c r="GM94" s="66"/>
      <c r="GN94" s="66"/>
      <c r="GO94" s="66"/>
      <c r="GP94" s="66"/>
      <c r="GQ94" s="66"/>
      <c r="GR94" s="66"/>
      <c r="GS94" s="66"/>
      <c r="GT94" s="66"/>
      <c r="GU94" s="66"/>
      <c r="GV94" s="66"/>
      <c r="GW94" s="66"/>
      <c r="GX94" s="66"/>
      <c r="GY94" s="66"/>
      <c r="GZ94" s="66"/>
      <c r="HA94" s="66"/>
      <c r="HB94" s="66"/>
      <c r="HC94" s="66"/>
      <c r="HD94" s="66"/>
    </row>
    <row r="95" spans="1:212" s="151" customFormat="1" ht="63">
      <c r="A95" s="755">
        <v>126</v>
      </c>
      <c r="B95" s="348">
        <v>106</v>
      </c>
      <c r="C95" s="625">
        <v>16</v>
      </c>
      <c r="D95" s="1169" t="s">
        <v>1715</v>
      </c>
      <c r="E95" s="1171" t="s">
        <v>22</v>
      </c>
      <c r="F95" s="1171" t="s">
        <v>1434</v>
      </c>
      <c r="G95" s="1172">
        <v>3.7</v>
      </c>
      <c r="H95" s="1172">
        <v>3.7</v>
      </c>
      <c r="I95" s="1172">
        <v>3.7</v>
      </c>
      <c r="J95" s="1171" t="s">
        <v>29</v>
      </c>
      <c r="K95" s="1171" t="s">
        <v>640</v>
      </c>
      <c r="L95" s="1169" t="s">
        <v>1716</v>
      </c>
      <c r="M95" s="104"/>
      <c r="N95" s="104"/>
      <c r="O95" s="104"/>
      <c r="P95" s="104"/>
      <c r="Q95" s="104"/>
      <c r="R95" s="104"/>
      <c r="S95" s="104"/>
      <c r="T95" s="104"/>
      <c r="U95" s="104"/>
      <c r="V95" s="89"/>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c r="EO95" s="66"/>
      <c r="EP95" s="66"/>
      <c r="EQ95" s="66"/>
      <c r="ER95" s="66"/>
      <c r="ES95" s="66"/>
      <c r="ET95" s="66"/>
      <c r="EU95" s="66"/>
      <c r="EV95" s="66"/>
      <c r="EW95" s="66"/>
      <c r="EX95" s="66"/>
      <c r="EY95" s="66"/>
      <c r="EZ95" s="66"/>
      <c r="FA95" s="66"/>
      <c r="FB95" s="66"/>
      <c r="FC95" s="66"/>
      <c r="FD95" s="66"/>
      <c r="FE95" s="66"/>
      <c r="FF95" s="66"/>
      <c r="FG95" s="66"/>
      <c r="FH95" s="66"/>
      <c r="FI95" s="66"/>
      <c r="FJ95" s="66"/>
      <c r="FK95" s="66"/>
      <c r="FL95" s="66"/>
      <c r="FM95" s="66"/>
      <c r="FN95" s="66"/>
      <c r="FO95" s="66"/>
      <c r="FP95" s="66"/>
      <c r="FQ95" s="66"/>
      <c r="FR95" s="66"/>
      <c r="FS95" s="66"/>
      <c r="FT95" s="66"/>
      <c r="FU95" s="66"/>
      <c r="FV95" s="66"/>
      <c r="FW95" s="66"/>
      <c r="FX95" s="66"/>
      <c r="FY95" s="66"/>
      <c r="FZ95" s="66"/>
      <c r="GA95" s="66"/>
      <c r="GB95" s="66"/>
      <c r="GC95" s="66"/>
      <c r="GD95" s="66"/>
      <c r="GE95" s="66"/>
      <c r="GF95" s="66"/>
      <c r="GG95" s="66"/>
      <c r="GH95" s="66"/>
      <c r="GI95" s="66"/>
      <c r="GJ95" s="66"/>
      <c r="GK95" s="66"/>
      <c r="GL95" s="66"/>
      <c r="GM95" s="66"/>
      <c r="GN95" s="66"/>
      <c r="GO95" s="66"/>
      <c r="GP95" s="66"/>
      <c r="GQ95" s="66"/>
      <c r="GR95" s="66"/>
      <c r="GS95" s="66"/>
      <c r="GT95" s="66"/>
      <c r="GU95" s="66"/>
      <c r="GV95" s="66"/>
      <c r="GW95" s="66"/>
      <c r="GX95" s="66"/>
      <c r="GY95" s="66"/>
      <c r="GZ95" s="66"/>
      <c r="HA95" s="66"/>
      <c r="HB95" s="66"/>
      <c r="HC95" s="66"/>
      <c r="HD95" s="66"/>
    </row>
    <row r="96" spans="1:212" s="151" customFormat="1" ht="63">
      <c r="A96" s="755">
        <v>127</v>
      </c>
      <c r="B96" s="348">
        <v>107</v>
      </c>
      <c r="C96" s="625">
        <v>17</v>
      </c>
      <c r="D96" s="1169" t="s">
        <v>1717</v>
      </c>
      <c r="E96" s="1171" t="s">
        <v>22</v>
      </c>
      <c r="F96" s="1171" t="s">
        <v>1434</v>
      </c>
      <c r="G96" s="1172">
        <v>2.2999999999999998</v>
      </c>
      <c r="H96" s="1172">
        <v>2.2999999999999998</v>
      </c>
      <c r="I96" s="1172">
        <v>2.2999999999999998</v>
      </c>
      <c r="J96" s="1171" t="s">
        <v>29</v>
      </c>
      <c r="K96" s="1171" t="s">
        <v>1426</v>
      </c>
      <c r="L96" s="1169" t="s">
        <v>1718</v>
      </c>
      <c r="M96" s="104"/>
      <c r="N96" s="104"/>
      <c r="O96" s="104"/>
      <c r="P96" s="104"/>
      <c r="Q96" s="104"/>
      <c r="R96" s="104"/>
      <c r="S96" s="104"/>
      <c r="T96" s="104"/>
      <c r="U96" s="104"/>
      <c r="V96" s="89"/>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c r="EO96" s="66"/>
      <c r="EP96" s="66"/>
      <c r="EQ96" s="66"/>
      <c r="ER96" s="66"/>
      <c r="ES96" s="66"/>
      <c r="ET96" s="66"/>
      <c r="EU96" s="66"/>
      <c r="EV96" s="66"/>
      <c r="EW96" s="66"/>
      <c r="EX96" s="66"/>
      <c r="EY96" s="66"/>
      <c r="EZ96" s="66"/>
      <c r="FA96" s="66"/>
      <c r="FB96" s="66"/>
      <c r="FC96" s="66"/>
      <c r="FD96" s="66"/>
      <c r="FE96" s="66"/>
      <c r="FF96" s="66"/>
      <c r="FG96" s="66"/>
      <c r="FH96" s="66"/>
      <c r="FI96" s="66"/>
      <c r="FJ96" s="66"/>
      <c r="FK96" s="66"/>
      <c r="FL96" s="66"/>
      <c r="FM96" s="66"/>
      <c r="FN96" s="66"/>
      <c r="FO96" s="66"/>
      <c r="FP96" s="66"/>
      <c r="FQ96" s="66"/>
      <c r="FR96" s="66"/>
      <c r="FS96" s="66"/>
      <c r="FT96" s="66"/>
      <c r="FU96" s="66"/>
      <c r="FV96" s="66"/>
      <c r="FW96" s="66"/>
      <c r="FX96" s="66"/>
      <c r="FY96" s="66"/>
      <c r="FZ96" s="66"/>
      <c r="GA96" s="66"/>
      <c r="GB96" s="66"/>
      <c r="GC96" s="66"/>
      <c r="GD96" s="66"/>
      <c r="GE96" s="66"/>
      <c r="GF96" s="66"/>
      <c r="GG96" s="66"/>
      <c r="GH96" s="66"/>
      <c r="GI96" s="66"/>
      <c r="GJ96" s="66"/>
      <c r="GK96" s="66"/>
      <c r="GL96" s="66"/>
      <c r="GM96" s="66"/>
      <c r="GN96" s="66"/>
      <c r="GO96" s="66"/>
      <c r="GP96" s="66"/>
      <c r="GQ96" s="66"/>
      <c r="GR96" s="66"/>
      <c r="GS96" s="66"/>
      <c r="GT96" s="66"/>
      <c r="GU96" s="66"/>
      <c r="GV96" s="66"/>
      <c r="GW96" s="66"/>
      <c r="GX96" s="66"/>
      <c r="GY96" s="66"/>
      <c r="GZ96" s="66"/>
      <c r="HA96" s="66"/>
      <c r="HB96" s="66"/>
      <c r="HC96" s="66"/>
      <c r="HD96" s="66"/>
    </row>
    <row r="97" spans="1:212" s="151" customFormat="1" ht="47.25">
      <c r="A97" s="755">
        <v>128</v>
      </c>
      <c r="B97" s="348">
        <v>108</v>
      </c>
      <c r="C97" s="625">
        <v>18</v>
      </c>
      <c r="D97" s="1169" t="s">
        <v>1722</v>
      </c>
      <c r="E97" s="1171" t="s">
        <v>22</v>
      </c>
      <c r="F97" s="1171" t="s">
        <v>1723</v>
      </c>
      <c r="G97" s="444">
        <v>1.8</v>
      </c>
      <c r="H97" s="1172"/>
      <c r="I97" s="444">
        <v>1.8</v>
      </c>
      <c r="J97" s="1171" t="s">
        <v>29</v>
      </c>
      <c r="K97" s="1171" t="s">
        <v>1697</v>
      </c>
      <c r="L97" s="1169" t="s">
        <v>1724</v>
      </c>
      <c r="M97" s="104"/>
      <c r="N97" s="104"/>
      <c r="O97" s="104"/>
      <c r="P97" s="104"/>
      <c r="Q97" s="104"/>
      <c r="R97" s="104"/>
      <c r="S97" s="104"/>
      <c r="T97" s="104"/>
      <c r="U97" s="104"/>
      <c r="V97" s="89"/>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c r="EC97" s="66"/>
      <c r="ED97" s="66"/>
      <c r="EE97" s="66"/>
      <c r="EF97" s="66"/>
      <c r="EG97" s="66"/>
      <c r="EH97" s="66"/>
      <c r="EI97" s="66"/>
      <c r="EJ97" s="66"/>
      <c r="EK97" s="66"/>
      <c r="EL97" s="66"/>
      <c r="EM97" s="66"/>
      <c r="EN97" s="66"/>
      <c r="EO97" s="66"/>
      <c r="EP97" s="66"/>
      <c r="EQ97" s="66"/>
      <c r="ER97" s="66"/>
      <c r="ES97" s="66"/>
      <c r="ET97" s="66"/>
      <c r="EU97" s="66"/>
      <c r="EV97" s="66"/>
      <c r="EW97" s="66"/>
      <c r="EX97" s="66"/>
      <c r="EY97" s="66"/>
      <c r="EZ97" s="66"/>
      <c r="FA97" s="66"/>
      <c r="FB97" s="66"/>
      <c r="FC97" s="66"/>
      <c r="FD97" s="66"/>
      <c r="FE97" s="66"/>
      <c r="FF97" s="66"/>
      <c r="FG97" s="66"/>
      <c r="FH97" s="66"/>
      <c r="FI97" s="66"/>
      <c r="FJ97" s="66"/>
      <c r="FK97" s="66"/>
      <c r="FL97" s="66"/>
      <c r="FM97" s="66"/>
      <c r="FN97" s="66"/>
      <c r="FO97" s="66"/>
      <c r="FP97" s="66"/>
      <c r="FQ97" s="66"/>
      <c r="FR97" s="66"/>
      <c r="FS97" s="66"/>
      <c r="FT97" s="66"/>
      <c r="FU97" s="66"/>
      <c r="FV97" s="66"/>
      <c r="FW97" s="66"/>
      <c r="FX97" s="66"/>
      <c r="FY97" s="66"/>
      <c r="FZ97" s="66"/>
      <c r="GA97" s="66"/>
      <c r="GB97" s="66"/>
      <c r="GC97" s="66"/>
      <c r="GD97" s="66"/>
      <c r="GE97" s="66"/>
      <c r="GF97" s="66"/>
      <c r="GG97" s="66"/>
      <c r="GH97" s="66"/>
      <c r="GI97" s="66"/>
      <c r="GJ97" s="66"/>
      <c r="GK97" s="66"/>
      <c r="GL97" s="66"/>
      <c r="GM97" s="66"/>
      <c r="GN97" s="66"/>
      <c r="GO97" s="66"/>
      <c r="GP97" s="66"/>
      <c r="GQ97" s="66"/>
      <c r="GR97" s="66"/>
      <c r="GS97" s="66"/>
      <c r="GT97" s="66"/>
      <c r="GU97" s="66"/>
      <c r="GV97" s="66"/>
      <c r="GW97" s="66"/>
      <c r="GX97" s="66"/>
      <c r="GY97" s="66"/>
      <c r="GZ97" s="66"/>
      <c r="HA97" s="66"/>
      <c r="HB97" s="66"/>
      <c r="HC97" s="66"/>
      <c r="HD97" s="66"/>
    </row>
    <row r="98" spans="1:212" s="151" customFormat="1" ht="47.25">
      <c r="A98" s="755">
        <v>130</v>
      </c>
      <c r="B98" s="348">
        <v>109</v>
      </c>
      <c r="C98" s="625">
        <v>19</v>
      </c>
      <c r="D98" s="1169" t="s">
        <v>1725</v>
      </c>
      <c r="E98" s="1171" t="s">
        <v>1534</v>
      </c>
      <c r="F98" s="1171" t="s">
        <v>27</v>
      </c>
      <c r="G98" s="1172">
        <v>0.1</v>
      </c>
      <c r="H98" s="1172"/>
      <c r="I98" s="1172">
        <v>0.1</v>
      </c>
      <c r="J98" s="1171" t="s">
        <v>29</v>
      </c>
      <c r="K98" s="1171" t="s">
        <v>1726</v>
      </c>
      <c r="L98" s="1169" t="s">
        <v>1727</v>
      </c>
      <c r="M98" s="104"/>
      <c r="N98" s="638">
        <f>G98</f>
        <v>0.1</v>
      </c>
      <c r="O98" s="104"/>
      <c r="P98" s="104"/>
      <c r="Q98" s="104"/>
      <c r="R98" s="104"/>
      <c r="S98" s="104"/>
      <c r="T98" s="104"/>
      <c r="U98" s="104"/>
      <c r="V98" s="89"/>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66"/>
      <c r="EC98" s="66"/>
      <c r="ED98" s="66"/>
      <c r="EE98" s="66"/>
      <c r="EF98" s="66"/>
      <c r="EG98" s="66"/>
      <c r="EH98" s="66"/>
      <c r="EI98" s="66"/>
      <c r="EJ98" s="66"/>
      <c r="EK98" s="66"/>
      <c r="EL98" s="66"/>
      <c r="EM98" s="66"/>
      <c r="EN98" s="66"/>
      <c r="EO98" s="66"/>
      <c r="EP98" s="66"/>
      <c r="EQ98" s="66"/>
      <c r="ER98" s="66"/>
      <c r="ES98" s="66"/>
      <c r="ET98" s="66"/>
      <c r="EU98" s="66"/>
      <c r="EV98" s="66"/>
      <c r="EW98" s="66"/>
      <c r="EX98" s="66"/>
      <c r="EY98" s="66"/>
      <c r="EZ98" s="66"/>
      <c r="FA98" s="66"/>
      <c r="FB98" s="66"/>
      <c r="FC98" s="66"/>
      <c r="FD98" s="66"/>
      <c r="FE98" s="66"/>
      <c r="FF98" s="66"/>
      <c r="FG98" s="66"/>
      <c r="FH98" s="66"/>
      <c r="FI98" s="66"/>
      <c r="FJ98" s="66"/>
      <c r="FK98" s="66"/>
      <c r="FL98" s="66"/>
      <c r="FM98" s="66"/>
      <c r="FN98" s="66"/>
      <c r="FO98" s="66"/>
      <c r="FP98" s="66"/>
      <c r="FQ98" s="66"/>
      <c r="FR98" s="66"/>
      <c r="FS98" s="66"/>
      <c r="FT98" s="66"/>
      <c r="FU98" s="66"/>
      <c r="FV98" s="66"/>
      <c r="FW98" s="66"/>
      <c r="FX98" s="66"/>
      <c r="FY98" s="66"/>
      <c r="FZ98" s="66"/>
      <c r="GA98" s="66"/>
      <c r="GB98" s="66"/>
      <c r="GC98" s="66"/>
      <c r="GD98" s="66"/>
      <c r="GE98" s="66"/>
      <c r="GF98" s="66"/>
      <c r="GG98" s="66"/>
      <c r="GH98" s="66"/>
      <c r="GI98" s="66"/>
      <c r="GJ98" s="66"/>
      <c r="GK98" s="66"/>
      <c r="GL98" s="66"/>
      <c r="GM98" s="66"/>
      <c r="GN98" s="66"/>
      <c r="GO98" s="66"/>
      <c r="GP98" s="66"/>
      <c r="GQ98" s="66"/>
      <c r="GR98" s="66"/>
      <c r="GS98" s="66"/>
      <c r="GT98" s="66"/>
      <c r="GU98" s="66"/>
      <c r="GV98" s="66"/>
      <c r="GW98" s="66"/>
      <c r="GX98" s="66"/>
      <c r="GY98" s="66"/>
      <c r="GZ98" s="66"/>
      <c r="HA98" s="66"/>
      <c r="HB98" s="66"/>
      <c r="HC98" s="66"/>
      <c r="HD98" s="66"/>
    </row>
    <row r="99" spans="1:212" s="151" customFormat="1" ht="110.25">
      <c r="A99" s="755">
        <v>131</v>
      </c>
      <c r="B99" s="348">
        <v>110</v>
      </c>
      <c r="C99" s="625">
        <v>20</v>
      </c>
      <c r="D99" s="1169" t="s">
        <v>1728</v>
      </c>
      <c r="E99" s="1171" t="s">
        <v>22</v>
      </c>
      <c r="F99" s="1171" t="s">
        <v>1729</v>
      </c>
      <c r="G99" s="1172">
        <v>9.8000000000000007</v>
      </c>
      <c r="H99" s="1172">
        <v>9.35</v>
      </c>
      <c r="I99" s="1172">
        <v>0.45</v>
      </c>
      <c r="J99" s="1171" t="s">
        <v>29</v>
      </c>
      <c r="K99" s="1171" t="s">
        <v>1570</v>
      </c>
      <c r="L99" s="1169" t="s">
        <v>1730</v>
      </c>
      <c r="M99" s="104"/>
      <c r="N99" s="638">
        <f>G99</f>
        <v>9.8000000000000007</v>
      </c>
      <c r="O99" s="104"/>
      <c r="P99" s="104"/>
      <c r="Q99" s="104"/>
      <c r="R99" s="104"/>
      <c r="S99" s="104"/>
      <c r="T99" s="104"/>
      <c r="U99" s="104"/>
      <c r="V99" s="89"/>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66"/>
      <c r="EA99" s="66"/>
      <c r="EB99" s="66"/>
      <c r="EC99" s="66"/>
      <c r="ED99" s="66"/>
      <c r="EE99" s="66"/>
      <c r="EF99" s="66"/>
      <c r="EG99" s="66"/>
      <c r="EH99" s="66"/>
      <c r="EI99" s="66"/>
      <c r="EJ99" s="66"/>
      <c r="EK99" s="66"/>
      <c r="EL99" s="66"/>
      <c r="EM99" s="66"/>
      <c r="EN99" s="66"/>
      <c r="EO99" s="66"/>
      <c r="EP99" s="66"/>
      <c r="EQ99" s="66"/>
      <c r="ER99" s="66"/>
      <c r="ES99" s="66"/>
      <c r="ET99" s="66"/>
      <c r="EU99" s="66"/>
      <c r="EV99" s="66"/>
      <c r="EW99" s="66"/>
      <c r="EX99" s="66"/>
      <c r="EY99" s="66"/>
      <c r="EZ99" s="66"/>
      <c r="FA99" s="66"/>
      <c r="FB99" s="66"/>
      <c r="FC99" s="66"/>
      <c r="FD99" s="66"/>
      <c r="FE99" s="66"/>
      <c r="FF99" s="66"/>
      <c r="FG99" s="66"/>
      <c r="FH99" s="66"/>
      <c r="FI99" s="66"/>
      <c r="FJ99" s="66"/>
      <c r="FK99" s="66"/>
      <c r="FL99" s="66"/>
      <c r="FM99" s="66"/>
      <c r="FN99" s="66"/>
      <c r="FO99" s="66"/>
      <c r="FP99" s="66"/>
      <c r="FQ99" s="66"/>
      <c r="FR99" s="66"/>
      <c r="FS99" s="66"/>
      <c r="FT99" s="66"/>
      <c r="FU99" s="66"/>
      <c r="FV99" s="66"/>
      <c r="FW99" s="66"/>
      <c r="FX99" s="66"/>
      <c r="FY99" s="66"/>
      <c r="FZ99" s="66"/>
      <c r="GA99" s="66"/>
      <c r="GB99" s="66"/>
      <c r="GC99" s="66"/>
      <c r="GD99" s="66"/>
      <c r="GE99" s="66"/>
      <c r="GF99" s="66"/>
      <c r="GG99" s="66"/>
      <c r="GH99" s="66"/>
      <c r="GI99" s="66"/>
      <c r="GJ99" s="66"/>
      <c r="GK99" s="66"/>
      <c r="GL99" s="66"/>
      <c r="GM99" s="66"/>
      <c r="GN99" s="66"/>
      <c r="GO99" s="66"/>
      <c r="GP99" s="66"/>
      <c r="GQ99" s="66"/>
      <c r="GR99" s="66"/>
      <c r="GS99" s="66"/>
      <c r="GT99" s="66"/>
      <c r="GU99" s="66"/>
      <c r="GV99" s="66"/>
      <c r="GW99" s="66"/>
      <c r="GX99" s="66"/>
      <c r="GY99" s="66"/>
      <c r="GZ99" s="66"/>
      <c r="HA99" s="66"/>
      <c r="HB99" s="66"/>
      <c r="HC99" s="66"/>
      <c r="HD99" s="66"/>
    </row>
    <row r="100" spans="1:212" s="151" customFormat="1" ht="63">
      <c r="A100" s="755">
        <v>4</v>
      </c>
      <c r="B100" s="348">
        <v>140</v>
      </c>
      <c r="C100" s="625">
        <v>21</v>
      </c>
      <c r="D100" s="1176" t="s">
        <v>1731</v>
      </c>
      <c r="E100" s="363" t="s">
        <v>22</v>
      </c>
      <c r="F100" s="1177" t="s">
        <v>1434</v>
      </c>
      <c r="G100" s="1178">
        <v>18</v>
      </c>
      <c r="H100" s="1172"/>
      <c r="I100" s="1178">
        <v>18</v>
      </c>
      <c r="J100" s="1171" t="s">
        <v>29</v>
      </c>
      <c r="K100" s="1171" t="s">
        <v>1732</v>
      </c>
      <c r="L100" s="1169" t="s">
        <v>1733</v>
      </c>
      <c r="M100" s="756"/>
      <c r="N100" s="756"/>
      <c r="O100" s="756"/>
      <c r="P100" s="756"/>
      <c r="Q100" s="756"/>
      <c r="R100" s="756"/>
      <c r="S100" s="756"/>
      <c r="T100" s="104">
        <v>1</v>
      </c>
      <c r="U100" s="714">
        <f>I100</f>
        <v>18</v>
      </c>
      <c r="V100" s="12"/>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c r="FO100" s="67"/>
      <c r="FP100" s="67"/>
      <c r="FQ100" s="67"/>
      <c r="FR100" s="67"/>
      <c r="FS100" s="67"/>
      <c r="FT100" s="67"/>
      <c r="FU100" s="67"/>
      <c r="FV100" s="67"/>
      <c r="FW100" s="67"/>
      <c r="FX100" s="67"/>
      <c r="FY100" s="67"/>
      <c r="FZ100" s="67"/>
      <c r="GA100" s="67"/>
      <c r="GB100" s="67"/>
      <c r="GC100" s="67"/>
      <c r="GD100" s="67"/>
      <c r="GE100" s="67"/>
      <c r="GF100" s="67"/>
      <c r="GG100" s="67"/>
      <c r="GH100" s="67"/>
      <c r="GI100" s="67"/>
      <c r="GJ100" s="67"/>
      <c r="GK100" s="67"/>
      <c r="GL100" s="67"/>
      <c r="GM100" s="67"/>
      <c r="GN100" s="67"/>
      <c r="GO100" s="67"/>
      <c r="GP100" s="67"/>
      <c r="GQ100" s="67"/>
      <c r="GR100" s="67"/>
      <c r="GS100" s="67"/>
      <c r="GT100" s="67"/>
      <c r="GU100" s="67"/>
      <c r="GV100" s="67"/>
      <c r="GW100" s="67"/>
      <c r="GX100" s="67"/>
      <c r="GY100" s="67"/>
      <c r="GZ100" s="67"/>
      <c r="HA100" s="67"/>
      <c r="HB100" s="67"/>
      <c r="HC100" s="67"/>
      <c r="HD100" s="67"/>
    </row>
    <row r="101" spans="1:212" s="151" customFormat="1" ht="78.75">
      <c r="A101" s="755">
        <v>118</v>
      </c>
      <c r="B101" s="348">
        <v>32</v>
      </c>
      <c r="C101" s="625">
        <v>22</v>
      </c>
      <c r="D101" s="1176" t="s">
        <v>1734</v>
      </c>
      <c r="E101" s="363" t="s">
        <v>22</v>
      </c>
      <c r="F101" s="1177" t="s">
        <v>1434</v>
      </c>
      <c r="G101" s="1178">
        <v>3.8</v>
      </c>
      <c r="H101" s="1172">
        <v>2.5</v>
      </c>
      <c r="I101" s="1178">
        <v>3.8</v>
      </c>
      <c r="J101" s="1171" t="s">
        <v>29</v>
      </c>
      <c r="K101" s="1171" t="s">
        <v>1705</v>
      </c>
      <c r="L101" s="1169" t="s">
        <v>1735</v>
      </c>
      <c r="M101" s="755"/>
      <c r="N101" s="755"/>
      <c r="O101" s="755"/>
      <c r="P101" s="755"/>
      <c r="Q101" s="755"/>
      <c r="R101" s="755"/>
      <c r="S101" s="755"/>
      <c r="T101" s="755"/>
      <c r="U101" s="755"/>
      <c r="V101" s="150"/>
    </row>
    <row r="102" spans="1:212" s="151" customFormat="1" ht="63">
      <c r="A102" s="755">
        <v>136</v>
      </c>
      <c r="B102" s="348">
        <v>33</v>
      </c>
      <c r="C102" s="625">
        <v>23</v>
      </c>
      <c r="D102" s="1176" t="s">
        <v>1736</v>
      </c>
      <c r="E102" s="363" t="s">
        <v>22</v>
      </c>
      <c r="F102" s="1177" t="s">
        <v>1434</v>
      </c>
      <c r="G102" s="1178">
        <v>0.4</v>
      </c>
      <c r="H102" s="1172">
        <v>0.2</v>
      </c>
      <c r="I102" s="1178">
        <v>0.4</v>
      </c>
      <c r="J102" s="1171" t="s">
        <v>29</v>
      </c>
      <c r="K102" s="1171" t="s">
        <v>1737</v>
      </c>
      <c r="L102" s="1169" t="s">
        <v>1738</v>
      </c>
      <c r="M102" s="755"/>
      <c r="N102" s="755"/>
      <c r="O102" s="755"/>
      <c r="P102" s="755"/>
      <c r="Q102" s="755"/>
      <c r="R102" s="755"/>
      <c r="S102" s="755"/>
      <c r="T102" s="755"/>
      <c r="U102" s="755"/>
      <c r="V102" s="150"/>
    </row>
    <row r="103" spans="1:212" s="151" customFormat="1" ht="63">
      <c r="A103" s="755">
        <v>40</v>
      </c>
      <c r="B103" s="348">
        <v>1</v>
      </c>
      <c r="C103" s="625">
        <v>24</v>
      </c>
      <c r="D103" s="1176" t="s">
        <v>1739</v>
      </c>
      <c r="E103" s="363" t="s">
        <v>22</v>
      </c>
      <c r="F103" s="1177" t="s">
        <v>1434</v>
      </c>
      <c r="G103" s="1178">
        <v>1.7</v>
      </c>
      <c r="H103" s="1172">
        <v>1.1000000000000001</v>
      </c>
      <c r="I103" s="1178">
        <v>1.7</v>
      </c>
      <c r="J103" s="1171" t="s">
        <v>29</v>
      </c>
      <c r="K103" s="1171" t="s">
        <v>1570</v>
      </c>
      <c r="L103" s="1169" t="s">
        <v>1738</v>
      </c>
      <c r="M103" s="755"/>
      <c r="N103" s="755"/>
      <c r="O103" s="755"/>
      <c r="P103" s="755"/>
      <c r="Q103" s="755"/>
      <c r="R103" s="755"/>
      <c r="S103" s="755"/>
      <c r="T103" s="755"/>
      <c r="U103" s="755"/>
      <c r="V103" s="150"/>
    </row>
    <row r="104" spans="1:212" s="151" customFormat="1" ht="63">
      <c r="A104" s="755">
        <v>63</v>
      </c>
      <c r="B104" s="348">
        <v>70</v>
      </c>
      <c r="C104" s="625">
        <v>25</v>
      </c>
      <c r="D104" s="1176" t="s">
        <v>1740</v>
      </c>
      <c r="E104" s="363" t="s">
        <v>22</v>
      </c>
      <c r="F104" s="1177" t="s">
        <v>1434</v>
      </c>
      <c r="G104" s="1178">
        <v>4.2</v>
      </c>
      <c r="H104" s="1172">
        <v>2.8</v>
      </c>
      <c r="I104" s="1178">
        <v>4.2</v>
      </c>
      <c r="J104" s="1171" t="s">
        <v>29</v>
      </c>
      <c r="K104" s="1171" t="s">
        <v>1570</v>
      </c>
      <c r="L104" s="1169" t="s">
        <v>1738</v>
      </c>
      <c r="M104" s="755"/>
      <c r="N104" s="755"/>
      <c r="O104" s="755"/>
      <c r="P104" s="755"/>
      <c r="Q104" s="755"/>
      <c r="R104" s="755"/>
      <c r="S104" s="755"/>
      <c r="T104" s="755"/>
      <c r="U104" s="755"/>
      <c r="V104" s="150"/>
    </row>
    <row r="105" spans="1:212" s="170" customFormat="1" ht="63">
      <c r="A105" s="721"/>
      <c r="B105" s="721"/>
      <c r="C105" s="625">
        <v>26</v>
      </c>
      <c r="D105" s="1176" t="s">
        <v>1741</v>
      </c>
      <c r="E105" s="363" t="s">
        <v>22</v>
      </c>
      <c r="F105" s="1177" t="s">
        <v>1434</v>
      </c>
      <c r="G105" s="1178">
        <v>1.5</v>
      </c>
      <c r="H105" s="1172">
        <v>1</v>
      </c>
      <c r="I105" s="1178">
        <v>1.5</v>
      </c>
      <c r="J105" s="1171" t="s">
        <v>29</v>
      </c>
      <c r="K105" s="1171" t="s">
        <v>1570</v>
      </c>
      <c r="L105" s="1169" t="s">
        <v>1738</v>
      </c>
      <c r="M105" s="722"/>
      <c r="N105" s="723"/>
      <c r="O105" s="723"/>
      <c r="P105" s="723"/>
      <c r="Q105" s="723"/>
      <c r="R105" s="724"/>
      <c r="S105" s="725"/>
      <c r="T105" s="725"/>
      <c r="U105" s="725"/>
      <c r="V105" s="169"/>
      <c r="W105" s="171" t="s">
        <v>427</v>
      </c>
      <c r="X105" s="171" t="s">
        <v>427</v>
      </c>
      <c r="Y105" s="171"/>
      <c r="Z105" s="171" t="s">
        <v>429</v>
      </c>
      <c r="AB105" s="170" t="s">
        <v>428</v>
      </c>
    </row>
    <row r="106" spans="1:212" s="170" customFormat="1" ht="63">
      <c r="A106" s="721"/>
      <c r="B106" s="721"/>
      <c r="C106" s="625">
        <v>27</v>
      </c>
      <c r="D106" s="1176" t="s">
        <v>1742</v>
      </c>
      <c r="E106" s="363" t="s">
        <v>22</v>
      </c>
      <c r="F106" s="1177" t="s">
        <v>1434</v>
      </c>
      <c r="G106" s="1178">
        <v>3.2</v>
      </c>
      <c r="H106" s="1172">
        <v>2.1</v>
      </c>
      <c r="I106" s="1178">
        <v>3.2</v>
      </c>
      <c r="J106" s="1171" t="s">
        <v>29</v>
      </c>
      <c r="K106" s="1171" t="s">
        <v>1570</v>
      </c>
      <c r="L106" s="1169" t="s">
        <v>1738</v>
      </c>
      <c r="M106" s="722"/>
      <c r="N106" s="722"/>
      <c r="O106" s="722"/>
      <c r="P106" s="722"/>
      <c r="Q106" s="722"/>
      <c r="R106" s="722"/>
      <c r="S106" s="630"/>
      <c r="T106" s="630"/>
      <c r="U106" s="630"/>
      <c r="V106" s="168"/>
      <c r="W106" s="168" t="s">
        <v>427</v>
      </c>
      <c r="X106" s="168"/>
      <c r="Y106" s="168"/>
      <c r="Z106" s="168"/>
      <c r="AB106" s="170" t="s">
        <v>428</v>
      </c>
    </row>
    <row r="107" spans="1:212" s="170" customFormat="1" ht="63">
      <c r="A107" s="721"/>
      <c r="B107" s="721"/>
      <c r="C107" s="625">
        <v>28</v>
      </c>
      <c r="D107" s="1176" t="s">
        <v>1743</v>
      </c>
      <c r="E107" s="363" t="s">
        <v>22</v>
      </c>
      <c r="F107" s="1177" t="s">
        <v>1434</v>
      </c>
      <c r="G107" s="1178">
        <v>2.4</v>
      </c>
      <c r="H107" s="1172">
        <v>1.6</v>
      </c>
      <c r="I107" s="1178">
        <v>2.4</v>
      </c>
      <c r="J107" s="1171" t="s">
        <v>29</v>
      </c>
      <c r="K107" s="1171" t="s">
        <v>1570</v>
      </c>
      <c r="L107" s="1169" t="s">
        <v>1738</v>
      </c>
      <c r="M107" s="722"/>
      <c r="N107" s="722"/>
      <c r="O107" s="722"/>
      <c r="P107" s="722"/>
      <c r="Q107" s="630"/>
      <c r="R107" s="630"/>
      <c r="S107" s="630"/>
      <c r="T107" s="630"/>
      <c r="U107" s="630"/>
      <c r="V107" s="168"/>
      <c r="W107" s="168" t="s">
        <v>427</v>
      </c>
      <c r="X107" s="168"/>
      <c r="Y107" s="168"/>
      <c r="Z107" s="168" t="s">
        <v>430</v>
      </c>
      <c r="AB107" s="170" t="s">
        <v>428</v>
      </c>
    </row>
    <row r="108" spans="1:212" s="170" customFormat="1" ht="63">
      <c r="A108" s="721"/>
      <c r="B108" s="721"/>
      <c r="C108" s="625">
        <v>29</v>
      </c>
      <c r="D108" s="1176" t="s">
        <v>1744</v>
      </c>
      <c r="E108" s="363" t="s">
        <v>22</v>
      </c>
      <c r="F108" s="1177" t="s">
        <v>1434</v>
      </c>
      <c r="G108" s="1178">
        <v>2.35</v>
      </c>
      <c r="H108" s="1172">
        <v>1.6</v>
      </c>
      <c r="I108" s="1178">
        <v>2.4</v>
      </c>
      <c r="J108" s="1171" t="s">
        <v>29</v>
      </c>
      <c r="K108" s="1171" t="s">
        <v>1570</v>
      </c>
      <c r="L108" s="1169" t="s">
        <v>1738</v>
      </c>
      <c r="M108" s="722"/>
      <c r="N108" s="722"/>
      <c r="O108" s="722"/>
      <c r="P108" s="722"/>
      <c r="Q108" s="630"/>
      <c r="R108" s="630"/>
      <c r="S108" s="630"/>
      <c r="T108" s="630"/>
      <c r="U108" s="630"/>
      <c r="V108" s="168"/>
      <c r="W108" s="168" t="s">
        <v>427</v>
      </c>
      <c r="X108" s="168"/>
      <c r="Y108" s="168"/>
      <c r="Z108" s="168"/>
      <c r="AB108" s="170" t="s">
        <v>428</v>
      </c>
    </row>
    <row r="109" spans="1:212" s="182" customFormat="1" ht="63">
      <c r="A109" s="726"/>
      <c r="B109" s="726"/>
      <c r="C109" s="625">
        <v>30</v>
      </c>
      <c r="D109" s="1176" t="s">
        <v>1745</v>
      </c>
      <c r="E109" s="363" t="s">
        <v>22</v>
      </c>
      <c r="F109" s="1177" t="s">
        <v>1434</v>
      </c>
      <c r="G109" s="1178">
        <v>4.0999999999999996</v>
      </c>
      <c r="H109" s="1172">
        <v>2.7</v>
      </c>
      <c r="I109" s="1178">
        <v>4.0999999999999996</v>
      </c>
      <c r="J109" s="1171" t="s">
        <v>29</v>
      </c>
      <c r="K109" s="1171" t="s">
        <v>1570</v>
      </c>
      <c r="L109" s="1169" t="s">
        <v>1738</v>
      </c>
      <c r="M109" s="729"/>
      <c r="N109" s="729"/>
      <c r="O109" s="729"/>
      <c r="P109" s="729"/>
      <c r="Q109" s="729"/>
      <c r="R109" s="729"/>
      <c r="S109" s="729"/>
      <c r="T109" s="729">
        <v>1</v>
      </c>
      <c r="U109" s="730">
        <f t="shared" ref="U109" si="3">I109</f>
        <v>4.0999999999999996</v>
      </c>
      <c r="V109" s="184"/>
      <c r="W109" s="185"/>
      <c r="X109" s="186"/>
      <c r="Y109" s="183"/>
      <c r="Z109" s="187"/>
      <c r="AA109" s="188"/>
      <c r="AB109" s="189"/>
      <c r="AC109" s="190"/>
      <c r="AE109" s="183"/>
      <c r="AF109" s="183"/>
    </row>
    <row r="110" spans="1:212" s="351" customFormat="1">
      <c r="A110" s="585"/>
      <c r="B110" s="710"/>
      <c r="C110" s="1478" t="s">
        <v>4223</v>
      </c>
      <c r="D110" s="1478"/>
      <c r="E110" s="149"/>
      <c r="F110" s="149"/>
      <c r="G110" s="761"/>
      <c r="H110" s="762"/>
      <c r="I110" s="798"/>
      <c r="J110" s="179"/>
      <c r="K110" s="149"/>
      <c r="L110" s="149"/>
      <c r="M110" s="585"/>
      <c r="N110" s="765"/>
      <c r="O110" s="765"/>
      <c r="P110" s="765"/>
      <c r="Q110" s="766"/>
      <c r="R110" s="149"/>
      <c r="S110" s="149"/>
      <c r="T110" s="149"/>
      <c r="U110" s="149"/>
      <c r="V110" s="350"/>
    </row>
    <row r="111" spans="1:212" s="768" customFormat="1" ht="31.5">
      <c r="A111" s="756"/>
      <c r="B111" s="348"/>
      <c r="C111" s="448" t="s">
        <v>234</v>
      </c>
      <c r="D111" s="1076" t="s">
        <v>1048</v>
      </c>
      <c r="E111" s="280"/>
      <c r="F111" s="280"/>
      <c r="G111" s="450"/>
      <c r="H111" s="467"/>
      <c r="I111" s="179"/>
      <c r="J111" s="179"/>
      <c r="K111" s="179"/>
      <c r="L111" s="764"/>
      <c r="M111" s="756"/>
      <c r="N111" s="769"/>
      <c r="O111" s="769"/>
      <c r="P111" s="769"/>
      <c r="Q111" s="766"/>
      <c r="R111" s="1074"/>
      <c r="S111" s="1074"/>
      <c r="T111" s="775"/>
      <c r="U111" s="762"/>
      <c r="V111" s="1074"/>
    </row>
    <row r="112" spans="1:212" s="67" customFormat="1" ht="63">
      <c r="A112" s="756"/>
      <c r="B112" s="348"/>
      <c r="C112" s="76">
        <v>1</v>
      </c>
      <c r="D112" s="46" t="s">
        <v>1784</v>
      </c>
      <c r="E112" s="90" t="s">
        <v>23</v>
      </c>
      <c r="F112" s="951" t="s">
        <v>1754</v>
      </c>
      <c r="G112" s="90">
        <v>3.0000000000000001E-3</v>
      </c>
      <c r="H112" s="756"/>
      <c r="I112" s="756">
        <v>3.0000000000000001E-3</v>
      </c>
      <c r="J112" s="642" t="s">
        <v>76</v>
      </c>
      <c r="K112" s="90" t="s">
        <v>1785</v>
      </c>
      <c r="L112" s="952" t="s">
        <v>1786</v>
      </c>
      <c r="M112" s="756"/>
      <c r="N112" s="756"/>
      <c r="O112" s="756"/>
      <c r="P112" s="756"/>
      <c r="Q112" s="756"/>
      <c r="R112" s="756"/>
      <c r="S112" s="756"/>
      <c r="T112" s="104"/>
      <c r="U112" s="714"/>
      <c r="V112" s="12"/>
    </row>
    <row r="113" spans="1:22" s="67" customFormat="1" ht="63">
      <c r="A113" s="756"/>
      <c r="B113" s="348"/>
      <c r="C113" s="76">
        <v>2</v>
      </c>
      <c r="D113" s="46" t="s">
        <v>1787</v>
      </c>
      <c r="E113" s="90" t="s">
        <v>23</v>
      </c>
      <c r="F113" s="951" t="s">
        <v>1754</v>
      </c>
      <c r="G113" s="90">
        <v>5.0000000000000001E-3</v>
      </c>
      <c r="H113" s="756"/>
      <c r="I113" s="756">
        <v>5.0000000000000001E-3</v>
      </c>
      <c r="J113" s="642" t="s">
        <v>76</v>
      </c>
      <c r="K113" s="90" t="s">
        <v>1785</v>
      </c>
      <c r="L113" s="952" t="s">
        <v>1786</v>
      </c>
      <c r="M113" s="756"/>
      <c r="N113" s="756"/>
      <c r="O113" s="756"/>
      <c r="P113" s="756"/>
      <c r="Q113" s="756"/>
      <c r="R113" s="756"/>
      <c r="S113" s="756"/>
      <c r="T113" s="104">
        <v>1</v>
      </c>
      <c r="U113" s="714">
        <f t="shared" ref="U113" si="4">I113</f>
        <v>5.0000000000000001E-3</v>
      </c>
      <c r="V113" s="12"/>
    </row>
    <row r="114" spans="1:22" s="351" customFormat="1">
      <c r="A114" s="585"/>
      <c r="B114" s="710"/>
      <c r="C114" s="1478" t="s">
        <v>4224</v>
      </c>
      <c r="D114" s="1478"/>
      <c r="E114" s="149"/>
      <c r="F114" s="149"/>
      <c r="G114" s="761"/>
      <c r="H114" s="762"/>
      <c r="I114" s="798"/>
      <c r="J114" s="179"/>
      <c r="K114" s="149"/>
      <c r="L114" s="149"/>
      <c r="M114" s="585"/>
      <c r="N114" s="765"/>
      <c r="O114" s="765"/>
      <c r="P114" s="765"/>
      <c r="Q114" s="766"/>
      <c r="R114" s="149"/>
      <c r="S114" s="149"/>
      <c r="T114" s="149"/>
      <c r="U114" s="149"/>
      <c r="V114" s="350"/>
    </row>
    <row r="115" spans="1:22" s="781" customFormat="1" ht="31.5">
      <c r="A115" s="731"/>
      <c r="B115" s="732"/>
      <c r="C115" s="448" t="s">
        <v>234</v>
      </c>
      <c r="D115" s="1076" t="s">
        <v>1048</v>
      </c>
      <c r="E115" s="280"/>
      <c r="F115" s="280"/>
      <c r="G115" s="450"/>
      <c r="H115" s="467"/>
      <c r="I115" s="179"/>
      <c r="J115" s="179"/>
      <c r="K115" s="179"/>
      <c r="L115" s="764"/>
      <c r="M115" s="731"/>
      <c r="N115" s="779"/>
      <c r="O115" s="779"/>
      <c r="P115" s="779"/>
      <c r="Q115" s="766"/>
      <c r="R115" s="780"/>
      <c r="S115" s="780"/>
      <c r="T115" s="775"/>
      <c r="U115" s="780"/>
      <c r="V115" s="780"/>
    </row>
    <row r="116" spans="1:22" s="161" customFormat="1" ht="94.5">
      <c r="A116" s="731"/>
      <c r="B116" s="732"/>
      <c r="C116" s="123">
        <v>1</v>
      </c>
      <c r="D116" s="123" t="s">
        <v>1958</v>
      </c>
      <c r="E116" s="123" t="s">
        <v>23</v>
      </c>
      <c r="F116" s="5" t="s">
        <v>1803</v>
      </c>
      <c r="G116" s="3">
        <f>(1351*5+8251)/10^4</f>
        <v>1.5005999999999999</v>
      </c>
      <c r="H116" s="3"/>
      <c r="I116" s="3">
        <f>(1351*5+8251)/10^4</f>
        <v>1.5005999999999999</v>
      </c>
      <c r="J116" s="3"/>
      <c r="K116" s="123" t="s">
        <v>1794</v>
      </c>
      <c r="L116" s="123" t="s">
        <v>1959</v>
      </c>
      <c r="M116" s="731"/>
      <c r="N116" s="731"/>
      <c r="O116" s="731"/>
      <c r="P116" s="731"/>
      <c r="Q116" s="731"/>
      <c r="R116" s="731"/>
      <c r="S116" s="731"/>
      <c r="T116" s="104"/>
      <c r="U116" s="731"/>
      <c r="V116" s="129"/>
    </row>
    <row r="117" spans="1:22" s="161" customFormat="1" ht="63">
      <c r="A117" s="731"/>
      <c r="B117" s="732"/>
      <c r="C117" s="123">
        <v>2</v>
      </c>
      <c r="D117" s="123" t="s">
        <v>1960</v>
      </c>
      <c r="E117" s="953" t="s">
        <v>1789</v>
      </c>
      <c r="F117" s="5" t="s">
        <v>1803</v>
      </c>
      <c r="G117" s="3">
        <f>(11313+13530)/10^4</f>
        <v>2.4843000000000002</v>
      </c>
      <c r="H117" s="3"/>
      <c r="I117" s="3">
        <f>G117</f>
        <v>2.4843000000000002</v>
      </c>
      <c r="J117" s="3"/>
      <c r="K117" s="123" t="s">
        <v>1832</v>
      </c>
      <c r="L117" s="123" t="s">
        <v>1961</v>
      </c>
      <c r="M117" s="731"/>
      <c r="N117" s="731"/>
      <c r="O117" s="731"/>
      <c r="P117" s="731"/>
      <c r="Q117" s="731"/>
      <c r="R117" s="731"/>
      <c r="S117" s="731"/>
      <c r="T117" s="104"/>
      <c r="U117" s="731"/>
      <c r="V117" s="129"/>
    </row>
    <row r="118" spans="1:22" s="161" customFormat="1" ht="63">
      <c r="A118" s="731"/>
      <c r="B118" s="732"/>
      <c r="C118" s="123">
        <v>3</v>
      </c>
      <c r="D118" s="123" t="s">
        <v>1962</v>
      </c>
      <c r="E118" s="953" t="s">
        <v>1963</v>
      </c>
      <c r="F118" s="5" t="s">
        <v>1803</v>
      </c>
      <c r="G118" s="3">
        <v>3.67</v>
      </c>
      <c r="H118" s="3">
        <v>2</v>
      </c>
      <c r="I118" s="3">
        <v>3.67</v>
      </c>
      <c r="J118" s="3"/>
      <c r="K118" s="123" t="s">
        <v>1964</v>
      </c>
      <c r="L118" s="123" t="s">
        <v>1965</v>
      </c>
      <c r="M118" s="731"/>
      <c r="N118" s="731"/>
      <c r="O118" s="731"/>
      <c r="P118" s="731"/>
      <c r="Q118" s="731"/>
      <c r="R118" s="731"/>
      <c r="S118" s="731"/>
      <c r="T118" s="104"/>
      <c r="U118" s="731"/>
      <c r="V118" s="129"/>
    </row>
    <row r="119" spans="1:22" s="161" customFormat="1" ht="126">
      <c r="A119" s="731"/>
      <c r="B119" s="732"/>
      <c r="C119" s="123">
        <v>4</v>
      </c>
      <c r="D119" s="123" t="s">
        <v>1966</v>
      </c>
      <c r="E119" s="123" t="s">
        <v>38</v>
      </c>
      <c r="F119" s="5" t="s">
        <v>1803</v>
      </c>
      <c r="G119" s="3">
        <v>2.11</v>
      </c>
      <c r="H119" s="3">
        <f>+G119</f>
        <v>2.11</v>
      </c>
      <c r="I119" s="3">
        <f>+G119</f>
        <v>2.11</v>
      </c>
      <c r="J119" s="3"/>
      <c r="K119" s="123" t="s">
        <v>1939</v>
      </c>
      <c r="L119" s="123" t="s">
        <v>1967</v>
      </c>
      <c r="M119" s="731"/>
      <c r="N119" s="731"/>
      <c r="O119" s="731"/>
      <c r="P119" s="731"/>
      <c r="Q119" s="731"/>
      <c r="R119" s="731"/>
      <c r="S119" s="731"/>
      <c r="T119" s="104"/>
      <c r="U119" s="731"/>
      <c r="V119" s="129"/>
    </row>
    <row r="120" spans="1:22" s="161" customFormat="1" ht="63">
      <c r="A120" s="731"/>
      <c r="B120" s="732"/>
      <c r="C120" s="123">
        <v>5</v>
      </c>
      <c r="D120" s="123" t="s">
        <v>1968</v>
      </c>
      <c r="E120" s="123" t="s">
        <v>38</v>
      </c>
      <c r="F120" s="5" t="s">
        <v>1803</v>
      </c>
      <c r="G120" s="3">
        <v>4.72</v>
      </c>
      <c r="H120" s="3">
        <f>0.6*G120</f>
        <v>2.8319999999999999</v>
      </c>
      <c r="I120" s="3">
        <f>+G120</f>
        <v>4.72</v>
      </c>
      <c r="J120" s="3"/>
      <c r="K120" s="123" t="s">
        <v>1939</v>
      </c>
      <c r="L120" s="123" t="s">
        <v>1969</v>
      </c>
      <c r="M120" s="731"/>
      <c r="N120" s="731"/>
      <c r="O120" s="731"/>
      <c r="P120" s="731"/>
      <c r="Q120" s="731"/>
      <c r="R120" s="731"/>
      <c r="S120" s="731"/>
      <c r="T120" s="104"/>
      <c r="U120" s="731"/>
      <c r="V120" s="129"/>
    </row>
    <row r="121" spans="1:22" s="161" customFormat="1" ht="63">
      <c r="A121" s="731"/>
      <c r="B121" s="732"/>
      <c r="C121" s="123">
        <v>6</v>
      </c>
      <c r="D121" s="123" t="s">
        <v>1970</v>
      </c>
      <c r="E121" s="123" t="s">
        <v>32</v>
      </c>
      <c r="F121" s="5" t="s">
        <v>1803</v>
      </c>
      <c r="G121" s="3">
        <v>1.49</v>
      </c>
      <c r="H121" s="3">
        <f>0.5*G121</f>
        <v>0.745</v>
      </c>
      <c r="I121" s="3">
        <f>+G121</f>
        <v>1.49</v>
      </c>
      <c r="J121" s="3"/>
      <c r="K121" s="123" t="s">
        <v>1874</v>
      </c>
      <c r="L121" s="123" t="s">
        <v>1969</v>
      </c>
      <c r="M121" s="731"/>
      <c r="N121" s="731"/>
      <c r="O121" s="731"/>
      <c r="P121" s="731"/>
      <c r="Q121" s="731"/>
      <c r="R121" s="731"/>
      <c r="S121" s="731"/>
      <c r="T121" s="104"/>
      <c r="U121" s="731"/>
      <c r="V121" s="129"/>
    </row>
    <row r="122" spans="1:22" s="161" customFormat="1" ht="283.5">
      <c r="A122" s="731"/>
      <c r="B122" s="732"/>
      <c r="C122" s="123">
        <v>7</v>
      </c>
      <c r="D122" s="123" t="s">
        <v>1971</v>
      </c>
      <c r="E122" s="123" t="s">
        <v>75</v>
      </c>
      <c r="F122" s="5" t="s">
        <v>1803</v>
      </c>
      <c r="G122" s="3">
        <v>23.67</v>
      </c>
      <c r="H122" s="3"/>
      <c r="I122" s="3">
        <f>+G122</f>
        <v>23.67</v>
      </c>
      <c r="J122" s="3"/>
      <c r="K122" s="123" t="s">
        <v>1939</v>
      </c>
      <c r="L122" s="123" t="s">
        <v>1972</v>
      </c>
      <c r="M122" s="731"/>
      <c r="N122" s="731"/>
      <c r="O122" s="731"/>
      <c r="P122" s="731"/>
      <c r="Q122" s="731"/>
      <c r="R122" s="731"/>
      <c r="S122" s="731"/>
      <c r="T122" s="104"/>
      <c r="U122" s="731"/>
      <c r="V122" s="129"/>
    </row>
    <row r="123" spans="1:22" s="161" customFormat="1" ht="63">
      <c r="A123" s="731"/>
      <c r="B123" s="732"/>
      <c r="C123" s="123">
        <v>8</v>
      </c>
      <c r="D123" s="123" t="s">
        <v>1973</v>
      </c>
      <c r="E123" s="123" t="s">
        <v>22</v>
      </c>
      <c r="F123" s="123" t="s">
        <v>1828</v>
      </c>
      <c r="G123" s="3">
        <v>0.14899999999999999</v>
      </c>
      <c r="H123" s="3"/>
      <c r="I123" s="3">
        <v>0.14899999999999999</v>
      </c>
      <c r="J123" s="3"/>
      <c r="K123" s="123" t="s">
        <v>1822</v>
      </c>
      <c r="L123" s="123" t="s">
        <v>1974</v>
      </c>
      <c r="M123" s="731"/>
      <c r="N123" s="731"/>
      <c r="O123" s="731"/>
      <c r="P123" s="731"/>
      <c r="Q123" s="731"/>
      <c r="R123" s="731"/>
      <c r="S123" s="731"/>
      <c r="T123" s="104"/>
      <c r="U123" s="731"/>
      <c r="V123" s="129"/>
    </row>
    <row r="124" spans="1:22" s="161" customFormat="1" ht="63">
      <c r="A124" s="731"/>
      <c r="B124" s="732"/>
      <c r="C124" s="123">
        <v>9</v>
      </c>
      <c r="D124" s="123" t="s">
        <v>1975</v>
      </c>
      <c r="E124" s="123" t="s">
        <v>22</v>
      </c>
      <c r="F124" s="123" t="s">
        <v>1828</v>
      </c>
      <c r="G124" s="3">
        <v>8.9999999999999993E-3</v>
      </c>
      <c r="H124" s="3"/>
      <c r="I124" s="3">
        <v>8.9999999999999993E-3</v>
      </c>
      <c r="J124" s="3"/>
      <c r="K124" s="123" t="s">
        <v>1804</v>
      </c>
      <c r="L124" s="123" t="s">
        <v>1974</v>
      </c>
      <c r="M124" s="731"/>
      <c r="N124" s="731"/>
      <c r="O124" s="731"/>
      <c r="P124" s="731"/>
      <c r="Q124" s="731"/>
      <c r="R124" s="731"/>
      <c r="S124" s="731"/>
      <c r="T124" s="104"/>
      <c r="U124" s="731"/>
      <c r="V124" s="129"/>
    </row>
    <row r="125" spans="1:22" s="161" customFormat="1" ht="63">
      <c r="A125" s="731"/>
      <c r="B125" s="732"/>
      <c r="C125" s="123">
        <v>10</v>
      </c>
      <c r="D125" s="123" t="s">
        <v>1976</v>
      </c>
      <c r="E125" s="123" t="s">
        <v>22</v>
      </c>
      <c r="F125" s="123" t="s">
        <v>1828</v>
      </c>
      <c r="G125" s="3">
        <v>4.9000000000000002E-2</v>
      </c>
      <c r="H125" s="3"/>
      <c r="I125" s="3">
        <v>4.9000000000000002E-2</v>
      </c>
      <c r="J125" s="3"/>
      <c r="K125" s="123" t="s">
        <v>1977</v>
      </c>
      <c r="L125" s="123" t="s">
        <v>1974</v>
      </c>
      <c r="M125" s="731"/>
      <c r="N125" s="731"/>
      <c r="O125" s="731"/>
      <c r="P125" s="731"/>
      <c r="Q125" s="731"/>
      <c r="R125" s="731"/>
      <c r="S125" s="731"/>
      <c r="T125" s="104"/>
      <c r="U125" s="731"/>
      <c r="V125" s="129"/>
    </row>
    <row r="126" spans="1:22" s="161" customFormat="1" ht="78.75">
      <c r="A126" s="731"/>
      <c r="B126" s="732"/>
      <c r="C126" s="123">
        <v>11</v>
      </c>
      <c r="D126" s="123" t="s">
        <v>1978</v>
      </c>
      <c r="E126" s="123" t="s">
        <v>22</v>
      </c>
      <c r="F126" s="123" t="s">
        <v>1828</v>
      </c>
      <c r="G126" s="3">
        <f>0.1544+0.0514+0.0558</f>
        <v>0.2616</v>
      </c>
      <c r="H126" s="3"/>
      <c r="I126" s="3">
        <f>0.1544+0.0514+0.0558</f>
        <v>0.2616</v>
      </c>
      <c r="J126" s="3"/>
      <c r="K126" s="123" t="s">
        <v>1932</v>
      </c>
      <c r="L126" s="123" t="s">
        <v>1974</v>
      </c>
      <c r="M126" s="731"/>
      <c r="N126" s="731"/>
      <c r="O126" s="731"/>
      <c r="P126" s="731"/>
      <c r="Q126" s="731"/>
      <c r="R126" s="731"/>
      <c r="S126" s="731"/>
      <c r="T126" s="104"/>
      <c r="U126" s="731"/>
      <c r="V126" s="129"/>
    </row>
    <row r="127" spans="1:22" s="161" customFormat="1" ht="47.25">
      <c r="A127" s="731"/>
      <c r="B127" s="732"/>
      <c r="C127" s="123">
        <v>12</v>
      </c>
      <c r="D127" s="123" t="s">
        <v>1979</v>
      </c>
      <c r="E127" s="123" t="s">
        <v>22</v>
      </c>
      <c r="F127" s="123" t="s">
        <v>1828</v>
      </c>
      <c r="G127" s="3">
        <v>0.04</v>
      </c>
      <c r="H127" s="3"/>
      <c r="I127" s="3">
        <f>G127</f>
        <v>0.04</v>
      </c>
      <c r="J127" s="3"/>
      <c r="K127" s="123" t="s">
        <v>1980</v>
      </c>
      <c r="L127" s="123" t="s">
        <v>1981</v>
      </c>
      <c r="M127" s="731"/>
      <c r="N127" s="731"/>
      <c r="O127" s="731"/>
      <c r="P127" s="731"/>
      <c r="Q127" s="731"/>
      <c r="R127" s="731"/>
      <c r="S127" s="731"/>
      <c r="T127" s="104">
        <v>1</v>
      </c>
      <c r="U127" s="714">
        <f>I127</f>
        <v>0.04</v>
      </c>
      <c r="V127" s="129"/>
    </row>
    <row r="128" spans="1:22" s="1345" customFormat="1">
      <c r="A128" s="1337"/>
      <c r="B128" s="1338"/>
      <c r="C128" s="1474" t="s">
        <v>179</v>
      </c>
      <c r="D128" s="1474"/>
      <c r="E128" s="1337"/>
      <c r="F128" s="1337"/>
      <c r="G128" s="1339"/>
      <c r="H128" s="1340"/>
      <c r="I128" s="1341"/>
      <c r="J128" s="955"/>
      <c r="K128" s="1337"/>
      <c r="L128" s="1337"/>
      <c r="M128" s="1337"/>
      <c r="N128" s="1342"/>
      <c r="O128" s="1342"/>
      <c r="P128" s="1342"/>
      <c r="Q128" s="1343"/>
      <c r="R128" s="1337"/>
      <c r="S128" s="1337"/>
      <c r="T128" s="1337"/>
      <c r="U128" s="1337"/>
      <c r="V128" s="1344"/>
    </row>
    <row r="129" spans="1:57" s="1345" customFormat="1">
      <c r="A129" s="1337"/>
      <c r="B129" s="1338"/>
      <c r="C129" s="1346" t="s">
        <v>233</v>
      </c>
      <c r="D129" s="1475" t="s">
        <v>746</v>
      </c>
      <c r="E129" s="1481"/>
      <c r="F129" s="1482"/>
      <c r="G129" s="1347"/>
      <c r="H129" s="1357"/>
      <c r="I129" s="955"/>
      <c r="J129" s="955"/>
      <c r="K129" s="955"/>
      <c r="L129" s="1348"/>
      <c r="M129" s="1337"/>
      <c r="N129" s="1342"/>
      <c r="O129" s="1342"/>
      <c r="P129" s="1342"/>
      <c r="Q129" s="1343"/>
      <c r="R129" s="1337"/>
      <c r="S129" s="1337"/>
      <c r="T129" s="1337"/>
      <c r="U129" s="1337"/>
      <c r="V129" s="1344"/>
    </row>
    <row r="130" spans="1:57" s="1345" customFormat="1">
      <c r="A130" s="1337"/>
      <c r="B130" s="1338"/>
      <c r="C130" s="1384"/>
      <c r="D130" s="1483" t="s">
        <v>743</v>
      </c>
      <c r="E130" s="1492"/>
      <c r="F130" s="1493"/>
      <c r="G130" s="1347"/>
      <c r="H130" s="1384"/>
      <c r="I130" s="1384"/>
      <c r="J130" s="1385"/>
      <c r="K130" s="1384"/>
      <c r="L130" s="1386"/>
      <c r="M130" s="1337"/>
      <c r="N130" s="1342"/>
      <c r="O130" s="1342"/>
      <c r="P130" s="1342"/>
      <c r="Q130" s="1343"/>
      <c r="R130" s="1337"/>
      <c r="S130" s="1337"/>
      <c r="T130" s="1337"/>
      <c r="U130" s="1337"/>
      <c r="V130" s="1344"/>
    </row>
    <row r="131" spans="1:57" s="1345" customFormat="1">
      <c r="A131" s="1337"/>
      <c r="B131" s="1338"/>
      <c r="C131" s="1346" t="s">
        <v>234</v>
      </c>
      <c r="D131" s="1475" t="s">
        <v>1048</v>
      </c>
      <c r="E131" s="1476"/>
      <c r="F131" s="1477"/>
      <c r="G131" s="1347"/>
      <c r="H131" s="1387"/>
      <c r="I131" s="1387"/>
      <c r="J131" s="955"/>
      <c r="K131" s="955"/>
      <c r="L131" s="1348"/>
      <c r="M131" s="1337"/>
      <c r="N131" s="1342"/>
      <c r="O131" s="1342"/>
      <c r="P131" s="1342"/>
      <c r="Q131" s="1343"/>
      <c r="R131" s="1337"/>
      <c r="S131" s="1337"/>
      <c r="T131" s="1337"/>
      <c r="U131" s="1337"/>
      <c r="V131" s="1344"/>
    </row>
    <row r="132" spans="1:57" s="1397" customFormat="1">
      <c r="A132" s="1388"/>
      <c r="B132" s="1389"/>
      <c r="C132" s="1390"/>
      <c r="D132" s="1391"/>
      <c r="E132" s="1090"/>
      <c r="F132" s="1392"/>
      <c r="G132" s="1393"/>
      <c r="H132" s="1394"/>
      <c r="I132" s="1395"/>
      <c r="J132" s="1090"/>
      <c r="K132" s="1396"/>
      <c r="L132" s="1351"/>
      <c r="M132" s="1388"/>
      <c r="N132" s="1388"/>
      <c r="O132" s="1388"/>
      <c r="P132" s="1388"/>
      <c r="Q132" s="1388"/>
      <c r="R132" s="1388"/>
      <c r="S132" s="1388"/>
      <c r="T132" s="1337">
        <v>1</v>
      </c>
      <c r="U132" s="1340">
        <f>I132</f>
        <v>0</v>
      </c>
      <c r="V132" s="1388"/>
    </row>
    <row r="133" spans="1:57" s="351" customFormat="1">
      <c r="A133" s="585"/>
      <c r="B133" s="710"/>
      <c r="C133" s="1478" t="s">
        <v>4225</v>
      </c>
      <c r="D133" s="1478"/>
      <c r="E133" s="149"/>
      <c r="F133" s="149"/>
      <c r="G133" s="761"/>
      <c r="H133" s="762"/>
      <c r="I133" s="798"/>
      <c r="J133" s="179"/>
      <c r="K133" s="149"/>
      <c r="L133" s="149"/>
      <c r="M133" s="585"/>
      <c r="N133" s="765"/>
      <c r="O133" s="765"/>
      <c r="P133" s="765"/>
      <c r="Q133" s="766"/>
      <c r="R133" s="149"/>
      <c r="S133" s="149"/>
      <c r="T133" s="149"/>
      <c r="U133" s="149"/>
      <c r="V133" s="350"/>
    </row>
    <row r="134" spans="1:57" s="770" customFormat="1">
      <c r="A134" s="104"/>
      <c r="B134" s="343"/>
      <c r="C134" s="448" t="s">
        <v>234</v>
      </c>
      <c r="D134" s="1444" t="s">
        <v>1048</v>
      </c>
      <c r="E134" s="1447"/>
      <c r="F134" s="1448"/>
      <c r="G134" s="450"/>
      <c r="H134" s="467"/>
      <c r="I134" s="179"/>
      <c r="J134" s="179"/>
      <c r="K134" s="179"/>
      <c r="L134" s="764"/>
      <c r="M134" s="733"/>
      <c r="N134" s="782"/>
      <c r="O134" s="782"/>
      <c r="P134" s="782"/>
      <c r="Q134" s="766"/>
      <c r="R134" s="775"/>
      <c r="S134" s="1074"/>
      <c r="T134" s="775"/>
      <c r="U134" s="762"/>
      <c r="V134" s="775"/>
      <c r="W134" s="783"/>
      <c r="X134" s="784"/>
      <c r="Y134" s="776"/>
      <c r="Z134" s="776"/>
      <c r="AA134" s="776"/>
      <c r="AB134" s="776"/>
      <c r="AC134" s="776"/>
      <c r="AD134" s="776"/>
      <c r="AE134" s="776"/>
      <c r="AF134" s="776"/>
      <c r="AG134" s="776"/>
      <c r="AH134" s="776"/>
      <c r="AI134" s="776"/>
      <c r="AJ134" s="776"/>
      <c r="AK134" s="776"/>
      <c r="AL134" s="776"/>
      <c r="AM134" s="776"/>
      <c r="AN134" s="776"/>
      <c r="AO134" s="776"/>
      <c r="AP134" s="776"/>
      <c r="AQ134" s="776"/>
      <c r="AR134" s="776"/>
      <c r="AS134" s="776"/>
      <c r="AT134" s="776"/>
      <c r="AU134" s="776"/>
      <c r="AV134" s="776"/>
      <c r="AW134" s="776"/>
      <c r="AX134" s="776"/>
      <c r="AY134" s="776"/>
      <c r="AZ134" s="776"/>
      <c r="BA134" s="776"/>
      <c r="BB134" s="776"/>
      <c r="BC134" s="776"/>
      <c r="BD134" s="776"/>
      <c r="BE134" s="776"/>
    </row>
    <row r="135" spans="1:57" s="66" customFormat="1" ht="78.75">
      <c r="A135" s="104"/>
      <c r="B135" s="343"/>
      <c r="C135" s="123">
        <v>1</v>
      </c>
      <c r="D135" s="844" t="s">
        <v>864</v>
      </c>
      <c r="E135" s="839" t="s">
        <v>20</v>
      </c>
      <c r="F135" s="845" t="s">
        <v>79</v>
      </c>
      <c r="G135" s="846">
        <v>1.4999999999999999E-2</v>
      </c>
      <c r="H135" s="847"/>
      <c r="I135" s="848">
        <v>1.4999999999999999E-2</v>
      </c>
      <c r="J135" s="847" t="s">
        <v>78</v>
      </c>
      <c r="K135" s="845" t="s">
        <v>865</v>
      </c>
      <c r="L135" s="216" t="s">
        <v>866</v>
      </c>
      <c r="M135" s="733"/>
      <c r="N135" s="733"/>
      <c r="O135" s="733"/>
      <c r="P135" s="733"/>
      <c r="Q135" s="104"/>
      <c r="R135" s="104"/>
      <c r="S135" s="756"/>
      <c r="T135" s="585">
        <v>1</v>
      </c>
      <c r="U135" s="714">
        <f>I135</f>
        <v>1.4999999999999999E-2</v>
      </c>
      <c r="V135" s="89"/>
      <c r="W135" s="162"/>
      <c r="X135" s="163"/>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row>
    <row r="136" spans="1:57" s="351" customFormat="1">
      <c r="A136" s="585"/>
      <c r="B136" s="710"/>
      <c r="C136" s="1478" t="s">
        <v>4226</v>
      </c>
      <c r="D136" s="1478"/>
      <c r="E136" s="149"/>
      <c r="F136" s="149"/>
      <c r="G136" s="761"/>
      <c r="H136" s="762"/>
      <c r="I136" s="798"/>
      <c r="J136" s="179"/>
      <c r="K136" s="149"/>
      <c r="L136" s="149"/>
      <c r="M136" s="585"/>
      <c r="N136" s="765"/>
      <c r="O136" s="765"/>
      <c r="P136" s="765"/>
      <c r="Q136" s="766"/>
      <c r="R136" s="149"/>
      <c r="S136" s="149"/>
      <c r="T136" s="149"/>
      <c r="U136" s="149"/>
      <c r="V136" s="350"/>
    </row>
    <row r="137" spans="1:57" s="768" customFormat="1">
      <c r="A137" s="756"/>
      <c r="B137" s="348"/>
      <c r="C137" s="448" t="s">
        <v>234</v>
      </c>
      <c r="D137" s="1444" t="s">
        <v>1048</v>
      </c>
      <c r="E137" s="1447"/>
      <c r="F137" s="1448"/>
      <c r="G137" s="450"/>
      <c r="H137" s="467"/>
      <c r="I137" s="179"/>
      <c r="J137" s="179"/>
      <c r="K137" s="179"/>
      <c r="L137" s="764"/>
      <c r="M137" s="756"/>
      <c r="N137" s="769"/>
      <c r="O137" s="769"/>
      <c r="P137" s="769"/>
      <c r="Q137" s="766"/>
      <c r="R137" s="1074"/>
      <c r="S137" s="1074"/>
      <c r="T137" s="775"/>
      <c r="U137" s="762"/>
      <c r="V137" s="1074"/>
    </row>
    <row r="138" spans="1:57" s="67" customFormat="1" ht="63">
      <c r="A138" s="756"/>
      <c r="B138" s="348"/>
      <c r="C138" s="123">
        <v>1</v>
      </c>
      <c r="D138" s="122" t="s">
        <v>2141</v>
      </c>
      <c r="E138" s="123" t="s">
        <v>24</v>
      </c>
      <c r="F138" s="123" t="s">
        <v>34</v>
      </c>
      <c r="G138" s="3">
        <v>0.77</v>
      </c>
      <c r="H138" s="3">
        <v>0.77</v>
      </c>
      <c r="I138" s="3">
        <v>0.77</v>
      </c>
      <c r="J138" s="123" t="s">
        <v>35</v>
      </c>
      <c r="K138" s="123" t="s">
        <v>2049</v>
      </c>
      <c r="L138" s="12" t="s">
        <v>2142</v>
      </c>
      <c r="M138" s="756"/>
      <c r="N138" s="756"/>
      <c r="O138" s="756"/>
      <c r="P138" s="756"/>
      <c r="Q138" s="756"/>
      <c r="R138" s="756"/>
      <c r="S138" s="756"/>
      <c r="T138" s="104"/>
      <c r="U138" s="714"/>
      <c r="V138" s="12"/>
    </row>
    <row r="139" spans="1:57" s="67" customFormat="1" ht="63">
      <c r="A139" s="756"/>
      <c r="B139" s="348"/>
      <c r="C139" s="123">
        <v>2</v>
      </c>
      <c r="D139" s="122" t="s">
        <v>2143</v>
      </c>
      <c r="E139" s="123" t="s">
        <v>23</v>
      </c>
      <c r="F139" s="123" t="s">
        <v>34</v>
      </c>
      <c r="G139" s="3">
        <v>0.35</v>
      </c>
      <c r="H139" s="3">
        <v>0.35</v>
      </c>
      <c r="I139" s="3">
        <v>0.35</v>
      </c>
      <c r="J139" s="123" t="s">
        <v>35</v>
      </c>
      <c r="K139" s="123" t="s">
        <v>1285</v>
      </c>
      <c r="L139" s="12" t="s">
        <v>2142</v>
      </c>
      <c r="M139" s="756"/>
      <c r="N139" s="756"/>
      <c r="O139" s="756"/>
      <c r="P139" s="756"/>
      <c r="Q139" s="756"/>
      <c r="R139" s="756"/>
      <c r="S139" s="756"/>
      <c r="T139" s="104"/>
      <c r="U139" s="756"/>
      <c r="V139" s="12"/>
    </row>
    <row r="140" spans="1:57" s="67" customFormat="1" ht="31.5">
      <c r="A140" s="756"/>
      <c r="B140" s="348"/>
      <c r="C140" s="123">
        <v>3</v>
      </c>
      <c r="D140" s="122" t="s">
        <v>2144</v>
      </c>
      <c r="E140" s="123" t="s">
        <v>23</v>
      </c>
      <c r="F140" s="123" t="s">
        <v>34</v>
      </c>
      <c r="G140" s="3">
        <v>0.38</v>
      </c>
      <c r="H140" s="3">
        <v>0.38</v>
      </c>
      <c r="I140" s="3">
        <v>0.38</v>
      </c>
      <c r="J140" s="123" t="s">
        <v>35</v>
      </c>
      <c r="K140" s="123" t="s">
        <v>2079</v>
      </c>
      <c r="L140" s="12" t="s">
        <v>2142</v>
      </c>
      <c r="M140" s="756"/>
      <c r="N140" s="756"/>
      <c r="O140" s="756"/>
      <c r="P140" s="756"/>
      <c r="Q140" s="756"/>
      <c r="R140" s="756"/>
      <c r="S140" s="756"/>
      <c r="T140" s="104"/>
      <c r="U140" s="756"/>
      <c r="V140" s="12"/>
    </row>
    <row r="141" spans="1:57" s="67" customFormat="1" ht="31.5">
      <c r="A141" s="756"/>
      <c r="B141" s="348"/>
      <c r="C141" s="123">
        <v>4</v>
      </c>
      <c r="D141" s="122" t="s">
        <v>2145</v>
      </c>
      <c r="E141" s="123" t="s">
        <v>51</v>
      </c>
      <c r="F141" s="123" t="s">
        <v>34</v>
      </c>
      <c r="G141" s="3">
        <v>0.47</v>
      </c>
      <c r="H141" s="3">
        <v>0.47</v>
      </c>
      <c r="I141" s="3">
        <v>0.47</v>
      </c>
      <c r="J141" s="123" t="s">
        <v>35</v>
      </c>
      <c r="K141" s="123" t="s">
        <v>1435</v>
      </c>
      <c r="L141" s="12" t="s">
        <v>2142</v>
      </c>
      <c r="M141" s="756"/>
      <c r="N141" s="638">
        <f t="shared" ref="N141:N143" si="5">G141</f>
        <v>0.47</v>
      </c>
      <c r="O141" s="756"/>
      <c r="P141" s="756"/>
      <c r="Q141" s="756"/>
      <c r="R141" s="756"/>
      <c r="S141" s="756"/>
      <c r="T141" s="104"/>
      <c r="U141" s="756"/>
      <c r="V141" s="12"/>
    </row>
    <row r="142" spans="1:57" s="67" customFormat="1" ht="31.5">
      <c r="A142" s="756"/>
      <c r="B142" s="348"/>
      <c r="C142" s="123">
        <v>5</v>
      </c>
      <c r="D142" s="986" t="s">
        <v>2146</v>
      </c>
      <c r="E142" s="123" t="s">
        <v>20</v>
      </c>
      <c r="F142" s="123" t="s">
        <v>2147</v>
      </c>
      <c r="G142" s="3">
        <v>0.09</v>
      </c>
      <c r="H142" s="3"/>
      <c r="I142" s="3">
        <v>0.09</v>
      </c>
      <c r="J142" s="987" t="s">
        <v>35</v>
      </c>
      <c r="K142" s="987" t="s">
        <v>2118</v>
      </c>
      <c r="L142" s="988" t="s">
        <v>2142</v>
      </c>
      <c r="M142" s="756"/>
      <c r="N142" s="638">
        <f t="shared" si="5"/>
        <v>0.09</v>
      </c>
      <c r="O142" s="756"/>
      <c r="P142" s="756"/>
      <c r="Q142" s="756"/>
      <c r="R142" s="756"/>
      <c r="S142" s="756"/>
      <c r="T142" s="104"/>
      <c r="U142" s="756"/>
      <c r="V142" s="12"/>
    </row>
    <row r="143" spans="1:57" s="67" customFormat="1" ht="31.5">
      <c r="A143" s="756"/>
      <c r="B143" s="348"/>
      <c r="C143" s="123">
        <v>6</v>
      </c>
      <c r="D143" s="986" t="s">
        <v>2148</v>
      </c>
      <c r="E143" s="123" t="s">
        <v>20</v>
      </c>
      <c r="F143" s="123" t="s">
        <v>2149</v>
      </c>
      <c r="G143" s="3">
        <v>0.1</v>
      </c>
      <c r="H143" s="3">
        <v>0.1</v>
      </c>
      <c r="I143" s="3">
        <v>0.1</v>
      </c>
      <c r="J143" s="987" t="s">
        <v>35</v>
      </c>
      <c r="K143" s="987" t="s">
        <v>2057</v>
      </c>
      <c r="L143" s="988" t="s">
        <v>2142</v>
      </c>
      <c r="M143" s="756"/>
      <c r="N143" s="638">
        <f t="shared" si="5"/>
        <v>0.1</v>
      </c>
      <c r="O143" s="756"/>
      <c r="P143" s="756"/>
      <c r="Q143" s="756"/>
      <c r="R143" s="756"/>
      <c r="S143" s="756"/>
      <c r="T143" s="104"/>
      <c r="U143" s="756"/>
      <c r="V143" s="12"/>
    </row>
    <row r="144" spans="1:57" s="67" customFormat="1" ht="31.5">
      <c r="A144" s="756"/>
      <c r="B144" s="348"/>
      <c r="C144" s="123">
        <v>7</v>
      </c>
      <c r="D144" s="122" t="s">
        <v>2150</v>
      </c>
      <c r="E144" s="123" t="s">
        <v>59</v>
      </c>
      <c r="F144" s="123" t="s">
        <v>235</v>
      </c>
      <c r="G144" s="3">
        <v>22</v>
      </c>
      <c r="H144" s="3"/>
      <c r="I144" s="3">
        <v>22</v>
      </c>
      <c r="J144" s="123" t="s">
        <v>35</v>
      </c>
      <c r="K144" s="123" t="s">
        <v>2151</v>
      </c>
      <c r="L144" s="12" t="s">
        <v>2142</v>
      </c>
      <c r="M144" s="756"/>
      <c r="N144" s="638">
        <f>G144</f>
        <v>22</v>
      </c>
      <c r="O144" s="756"/>
      <c r="P144" s="756"/>
      <c r="Q144" s="756"/>
      <c r="R144" s="756"/>
      <c r="S144" s="756"/>
      <c r="T144" s="104"/>
      <c r="U144" s="756"/>
      <c r="V144" s="12"/>
    </row>
    <row r="145" spans="1:22" s="1345" customFormat="1">
      <c r="A145" s="1337"/>
      <c r="B145" s="1338"/>
      <c r="C145" s="1474" t="s">
        <v>182</v>
      </c>
      <c r="D145" s="1474"/>
      <c r="E145" s="1337"/>
      <c r="F145" s="1337"/>
      <c r="G145" s="1339"/>
      <c r="H145" s="1340"/>
      <c r="I145" s="1341"/>
      <c r="J145" s="955"/>
      <c r="K145" s="1337"/>
      <c r="L145" s="1337"/>
      <c r="M145" s="1337"/>
      <c r="N145" s="1342"/>
      <c r="O145" s="1342"/>
      <c r="P145" s="1342"/>
      <c r="Q145" s="1343"/>
      <c r="R145" s="1337"/>
      <c r="S145" s="1337"/>
      <c r="T145" s="1337"/>
      <c r="U145" s="1337"/>
      <c r="V145" s="1344"/>
    </row>
    <row r="146" spans="1:22" s="1345" customFormat="1">
      <c r="A146" s="1337"/>
      <c r="B146" s="1338"/>
      <c r="C146" s="1346" t="s">
        <v>233</v>
      </c>
      <c r="D146" s="1475" t="s">
        <v>746</v>
      </c>
      <c r="E146" s="1481"/>
      <c r="F146" s="1482"/>
      <c r="G146" s="1347"/>
      <c r="H146" s="955"/>
      <c r="I146" s="955"/>
      <c r="J146" s="955"/>
      <c r="K146" s="955"/>
      <c r="L146" s="1348"/>
      <c r="M146" s="1337"/>
      <c r="N146" s="1342"/>
      <c r="O146" s="1342"/>
      <c r="P146" s="1342"/>
      <c r="Q146" s="1343"/>
      <c r="R146" s="1337"/>
      <c r="S146" s="1337"/>
      <c r="T146" s="1337"/>
      <c r="U146" s="1337"/>
      <c r="V146" s="1344"/>
    </row>
    <row r="147" spans="1:22" s="1345" customFormat="1">
      <c r="A147" s="1337"/>
      <c r="B147" s="1338"/>
      <c r="C147" s="1346"/>
      <c r="D147" s="1483" t="s">
        <v>743</v>
      </c>
      <c r="E147" s="1484"/>
      <c r="F147" s="1485"/>
      <c r="G147" s="1347"/>
      <c r="H147" s="1346"/>
      <c r="I147" s="1346"/>
      <c r="J147" s="1346"/>
      <c r="K147" s="1346"/>
      <c r="L147" s="1349"/>
      <c r="M147" s="1337"/>
      <c r="N147" s="1342"/>
      <c r="O147" s="1342"/>
      <c r="P147" s="1342"/>
      <c r="Q147" s="1343"/>
      <c r="R147" s="1337"/>
      <c r="S147" s="1337"/>
      <c r="T147" s="1337"/>
      <c r="U147" s="1337"/>
      <c r="V147" s="1344"/>
    </row>
    <row r="148" spans="1:22" s="405" customFormat="1">
      <c r="A148" s="585"/>
      <c r="B148" s="710"/>
      <c r="C148" s="484"/>
      <c r="D148" s="683"/>
      <c r="E148" s="484"/>
      <c r="F148" s="484"/>
      <c r="G148" s="495"/>
      <c r="H148" s="484"/>
      <c r="I148" s="484"/>
      <c r="J148" s="484"/>
      <c r="K148" s="484"/>
      <c r="L148" s="734"/>
      <c r="M148" s="585"/>
      <c r="N148" s="712"/>
      <c r="O148" s="712"/>
      <c r="P148" s="712"/>
      <c r="Q148" s="715">
        <v>1</v>
      </c>
      <c r="R148" s="715">
        <f>I148</f>
        <v>0</v>
      </c>
      <c r="S148" s="585"/>
      <c r="T148" s="585"/>
      <c r="U148" s="585"/>
      <c r="V148" s="404"/>
    </row>
    <row r="149" spans="1:22" s="351" customFormat="1">
      <c r="A149" s="585"/>
      <c r="B149" s="710"/>
      <c r="C149" s="1478" t="s">
        <v>4227</v>
      </c>
      <c r="D149" s="1478"/>
      <c r="E149" s="149"/>
      <c r="F149" s="149"/>
      <c r="G149" s="761"/>
      <c r="H149" s="762"/>
      <c r="I149" s="798"/>
      <c r="J149" s="179"/>
      <c r="K149" s="149"/>
      <c r="L149" s="149"/>
      <c r="M149" s="585"/>
      <c r="N149" s="765"/>
      <c r="O149" s="765"/>
      <c r="P149" s="765"/>
      <c r="Q149" s="766"/>
      <c r="R149" s="149"/>
      <c r="S149" s="149"/>
      <c r="T149" s="149"/>
      <c r="U149" s="149"/>
      <c r="V149" s="350"/>
    </row>
    <row r="150" spans="1:22" s="351" customFormat="1">
      <c r="A150" s="585"/>
      <c r="B150" s="710"/>
      <c r="C150" s="448" t="s">
        <v>234</v>
      </c>
      <c r="D150" s="1444" t="s">
        <v>1048</v>
      </c>
      <c r="E150" s="1447"/>
      <c r="F150" s="1448"/>
      <c r="G150" s="450"/>
      <c r="H150" s="179"/>
      <c r="I150" s="179"/>
      <c r="J150" s="179"/>
      <c r="K150" s="179"/>
      <c r="L150" s="764"/>
      <c r="M150" s="585"/>
      <c r="N150" s="765"/>
      <c r="O150" s="765"/>
      <c r="P150" s="765"/>
      <c r="Q150" s="766"/>
      <c r="R150" s="149"/>
      <c r="S150" s="149"/>
      <c r="T150" s="149"/>
      <c r="U150" s="149"/>
      <c r="V150" s="350"/>
    </row>
    <row r="151" spans="1:22" s="405" customFormat="1" ht="63">
      <c r="A151" s="585"/>
      <c r="B151" s="710"/>
      <c r="C151" s="1089">
        <v>1</v>
      </c>
      <c r="D151" s="1007" t="s">
        <v>3317</v>
      </c>
      <c r="E151" s="1085" t="s">
        <v>23</v>
      </c>
      <c r="F151" s="1085" t="s">
        <v>2186</v>
      </c>
      <c r="G151" s="1008">
        <v>5.95</v>
      </c>
      <c r="H151" s="1008"/>
      <c r="I151" s="1008">
        <v>5.95</v>
      </c>
      <c r="J151" s="1009" t="s">
        <v>33</v>
      </c>
      <c r="K151" s="1085" t="s">
        <v>2226</v>
      </c>
      <c r="L151" s="1010" t="s">
        <v>3318</v>
      </c>
      <c r="M151" s="585"/>
      <c r="N151" s="585"/>
      <c r="O151" s="585"/>
      <c r="P151" s="585"/>
      <c r="Q151" s="585"/>
      <c r="R151" s="585"/>
      <c r="S151" s="585"/>
      <c r="T151" s="585"/>
      <c r="U151" s="585"/>
      <c r="V151" s="404"/>
    </row>
    <row r="152" spans="1:22" s="405" customFormat="1" ht="220.5">
      <c r="A152" s="585"/>
      <c r="B152" s="710"/>
      <c r="C152" s="1089">
        <v>2</v>
      </c>
      <c r="D152" s="1007" t="s">
        <v>3324</v>
      </c>
      <c r="E152" s="1085" t="s">
        <v>32</v>
      </c>
      <c r="F152" s="1085" t="s">
        <v>2186</v>
      </c>
      <c r="G152" s="1008">
        <v>0.83</v>
      </c>
      <c r="H152" s="1008"/>
      <c r="I152" s="1008">
        <v>0.83</v>
      </c>
      <c r="J152" s="1009" t="s">
        <v>33</v>
      </c>
      <c r="K152" s="1085" t="s">
        <v>147</v>
      </c>
      <c r="L152" s="1010" t="s">
        <v>3325</v>
      </c>
      <c r="M152" s="585"/>
      <c r="N152" s="585"/>
      <c r="O152" s="585"/>
      <c r="P152" s="585"/>
      <c r="Q152" s="585"/>
      <c r="R152" s="585"/>
      <c r="S152" s="585"/>
      <c r="T152" s="585"/>
      <c r="U152" s="585"/>
      <c r="V152" s="404"/>
    </row>
    <row r="153" spans="1:22" s="351" customFormat="1">
      <c r="A153" s="585"/>
      <c r="B153" s="710"/>
      <c r="C153" s="1478" t="s">
        <v>4228</v>
      </c>
      <c r="D153" s="1478"/>
      <c r="E153" s="149"/>
      <c r="F153" s="149"/>
      <c r="G153" s="761"/>
      <c r="H153" s="762"/>
      <c r="I153" s="798"/>
      <c r="J153" s="179"/>
      <c r="K153" s="149"/>
      <c r="L153" s="149"/>
      <c r="M153" s="585"/>
      <c r="N153" s="765"/>
      <c r="O153" s="765"/>
      <c r="P153" s="765"/>
      <c r="Q153" s="766"/>
      <c r="R153" s="149"/>
      <c r="S153" s="149"/>
      <c r="T153" s="149"/>
      <c r="U153" s="149"/>
      <c r="V153" s="350"/>
    </row>
    <row r="154" spans="1:22" s="770" customFormat="1">
      <c r="A154" s="104"/>
      <c r="B154" s="343"/>
      <c r="C154" s="448" t="s">
        <v>234</v>
      </c>
      <c r="D154" s="1444" t="s">
        <v>1048</v>
      </c>
      <c r="E154" s="1447"/>
      <c r="F154" s="1448"/>
      <c r="G154" s="450"/>
      <c r="H154" s="179"/>
      <c r="I154" s="179"/>
      <c r="J154" s="179"/>
      <c r="K154" s="179"/>
      <c r="L154" s="764"/>
      <c r="M154" s="756"/>
      <c r="N154" s="769"/>
      <c r="O154" s="769"/>
      <c r="P154" s="769"/>
      <c r="Q154" s="766"/>
      <c r="R154" s="1074"/>
      <c r="S154" s="785"/>
      <c r="T154" s="775"/>
      <c r="U154" s="762"/>
      <c r="V154" s="775"/>
    </row>
    <row r="155" spans="1:22" s="66" customFormat="1" ht="63">
      <c r="A155" s="104"/>
      <c r="B155" s="343"/>
      <c r="C155" s="1143">
        <v>1</v>
      </c>
      <c r="D155" s="1144" t="s">
        <v>875</v>
      </c>
      <c r="E155" s="1056" t="s">
        <v>15</v>
      </c>
      <c r="F155" s="1145" t="s">
        <v>52</v>
      </c>
      <c r="G155" s="1146">
        <v>1.7</v>
      </c>
      <c r="H155" s="1147"/>
      <c r="I155" s="1147">
        <f>G155+H155</f>
        <v>1.7</v>
      </c>
      <c r="J155" s="1147" t="s">
        <v>36</v>
      </c>
      <c r="K155" s="1147" t="s">
        <v>95</v>
      </c>
      <c r="L155" s="1148" t="s">
        <v>876</v>
      </c>
      <c r="M155" s="756"/>
      <c r="N155" s="756"/>
      <c r="O155" s="756"/>
      <c r="P155" s="756"/>
      <c r="Q155" s="756"/>
      <c r="R155" s="756"/>
      <c r="S155" s="735"/>
      <c r="T155" s="104"/>
      <c r="U155" s="714"/>
      <c r="V155" s="89"/>
    </row>
    <row r="156" spans="1:22" s="66" customFormat="1" ht="78.75">
      <c r="A156" s="104"/>
      <c r="B156" s="343"/>
      <c r="C156" s="1143">
        <v>2</v>
      </c>
      <c r="D156" s="1149" t="s">
        <v>877</v>
      </c>
      <c r="E156" s="1056" t="s">
        <v>15</v>
      </c>
      <c r="F156" s="1145" t="s">
        <v>52</v>
      </c>
      <c r="G156" s="1146">
        <v>1</v>
      </c>
      <c r="H156" s="1147"/>
      <c r="I156" s="1147">
        <f t="shared" ref="I156:I163" si="6">G156+H156</f>
        <v>1</v>
      </c>
      <c r="J156" s="1147" t="s">
        <v>36</v>
      </c>
      <c r="K156" s="1147" t="s">
        <v>37</v>
      </c>
      <c r="L156" s="1148" t="s">
        <v>876</v>
      </c>
      <c r="M156" s="756"/>
      <c r="N156" s="638">
        <f>G156</f>
        <v>1</v>
      </c>
      <c r="O156" s="756"/>
      <c r="P156" s="756"/>
      <c r="Q156" s="756"/>
      <c r="R156" s="756"/>
      <c r="S156" s="735"/>
      <c r="T156" s="104"/>
      <c r="U156" s="714"/>
      <c r="V156" s="89"/>
    </row>
    <row r="157" spans="1:22" s="66" customFormat="1" ht="63">
      <c r="A157" s="104"/>
      <c r="B157" s="343"/>
      <c r="C157" s="1143">
        <v>3</v>
      </c>
      <c r="D157" s="1149" t="s">
        <v>878</v>
      </c>
      <c r="E157" s="1056" t="s">
        <v>15</v>
      </c>
      <c r="F157" s="1145" t="s">
        <v>52</v>
      </c>
      <c r="G157" s="1146">
        <v>0.2</v>
      </c>
      <c r="H157" s="1147"/>
      <c r="I157" s="1147">
        <f t="shared" si="6"/>
        <v>0.2</v>
      </c>
      <c r="J157" s="1147" t="s">
        <v>36</v>
      </c>
      <c r="K157" s="1147" t="s">
        <v>40</v>
      </c>
      <c r="L157" s="1148" t="s">
        <v>876</v>
      </c>
      <c r="M157" s="756"/>
      <c r="N157" s="756"/>
      <c r="O157" s="756"/>
      <c r="P157" s="756"/>
      <c r="Q157" s="756"/>
      <c r="R157" s="756"/>
      <c r="S157" s="735"/>
      <c r="T157" s="104"/>
      <c r="U157" s="714"/>
      <c r="V157" s="89"/>
    </row>
    <row r="158" spans="1:22" s="66" customFormat="1" ht="47.25">
      <c r="A158" s="104"/>
      <c r="B158" s="343"/>
      <c r="C158" s="1143">
        <v>4</v>
      </c>
      <c r="D158" s="1149" t="s">
        <v>879</v>
      </c>
      <c r="E158" s="1056" t="s">
        <v>15</v>
      </c>
      <c r="F158" s="1145" t="s">
        <v>52</v>
      </c>
      <c r="G158" s="1146">
        <v>0.3</v>
      </c>
      <c r="H158" s="1147"/>
      <c r="I158" s="1147">
        <f t="shared" si="6"/>
        <v>0.3</v>
      </c>
      <c r="J158" s="1147" t="s">
        <v>36</v>
      </c>
      <c r="K158" s="1147" t="s">
        <v>90</v>
      </c>
      <c r="L158" s="1148" t="s">
        <v>876</v>
      </c>
      <c r="M158" s="756"/>
      <c r="N158" s="638">
        <f>G158</f>
        <v>0.3</v>
      </c>
      <c r="O158" s="756"/>
      <c r="P158" s="756"/>
      <c r="Q158" s="756"/>
      <c r="R158" s="756"/>
      <c r="S158" s="735"/>
      <c r="T158" s="104"/>
      <c r="U158" s="714"/>
      <c r="V158" s="89"/>
    </row>
    <row r="159" spans="1:22" s="66" customFormat="1" ht="47.25">
      <c r="A159" s="104"/>
      <c r="B159" s="343"/>
      <c r="C159" s="1143">
        <v>5</v>
      </c>
      <c r="D159" s="1149" t="s">
        <v>880</v>
      </c>
      <c r="E159" s="1056" t="s">
        <v>15</v>
      </c>
      <c r="F159" s="1145" t="s">
        <v>52</v>
      </c>
      <c r="G159" s="1146">
        <v>0.8</v>
      </c>
      <c r="H159" s="1147"/>
      <c r="I159" s="1147">
        <f t="shared" si="6"/>
        <v>0.8</v>
      </c>
      <c r="J159" s="1147" t="s">
        <v>36</v>
      </c>
      <c r="K159" s="1147" t="s">
        <v>39</v>
      </c>
      <c r="L159" s="1148" t="s">
        <v>876</v>
      </c>
      <c r="M159" s="756"/>
      <c r="N159" s="756"/>
      <c r="O159" s="756"/>
      <c r="P159" s="756"/>
      <c r="Q159" s="756"/>
      <c r="R159" s="756"/>
      <c r="S159" s="735"/>
      <c r="T159" s="104"/>
      <c r="U159" s="714"/>
      <c r="V159" s="89"/>
    </row>
    <row r="160" spans="1:22" s="66" customFormat="1" ht="31.5">
      <c r="A160" s="104"/>
      <c r="B160" s="343"/>
      <c r="C160" s="1143">
        <v>6</v>
      </c>
      <c r="D160" s="1144" t="s">
        <v>881</v>
      </c>
      <c r="E160" s="1056" t="s">
        <v>24</v>
      </c>
      <c r="F160" s="1145" t="s">
        <v>52</v>
      </c>
      <c r="G160" s="1146">
        <v>1.3</v>
      </c>
      <c r="H160" s="1147"/>
      <c r="I160" s="1147">
        <f t="shared" si="6"/>
        <v>1.3</v>
      </c>
      <c r="J160" s="1147" t="s">
        <v>36</v>
      </c>
      <c r="K160" s="1147" t="s">
        <v>91</v>
      </c>
      <c r="L160" s="1148" t="s">
        <v>882</v>
      </c>
      <c r="M160" s="756"/>
      <c r="N160" s="756"/>
      <c r="O160" s="756"/>
      <c r="P160" s="756"/>
      <c r="Q160" s="756"/>
      <c r="R160" s="756"/>
      <c r="S160" s="735"/>
      <c r="T160" s="104"/>
      <c r="U160" s="714"/>
      <c r="V160" s="89"/>
    </row>
    <row r="161" spans="1:22" s="66" customFormat="1" ht="31.5">
      <c r="A161" s="104"/>
      <c r="B161" s="343"/>
      <c r="C161" s="1143">
        <v>7</v>
      </c>
      <c r="D161" s="1144" t="s">
        <v>883</v>
      </c>
      <c r="E161" s="1056" t="s">
        <v>24</v>
      </c>
      <c r="F161" s="1145" t="s">
        <v>52</v>
      </c>
      <c r="G161" s="1146">
        <v>0.7</v>
      </c>
      <c r="H161" s="1147"/>
      <c r="I161" s="1147">
        <f t="shared" si="6"/>
        <v>0.7</v>
      </c>
      <c r="J161" s="1147" t="s">
        <v>36</v>
      </c>
      <c r="K161" s="1147" t="s">
        <v>89</v>
      </c>
      <c r="L161" s="1148" t="s">
        <v>876</v>
      </c>
      <c r="M161" s="756"/>
      <c r="N161" s="638">
        <f>G161</f>
        <v>0.7</v>
      </c>
      <c r="O161" s="756"/>
      <c r="P161" s="756"/>
      <c r="Q161" s="756"/>
      <c r="R161" s="756"/>
      <c r="S161" s="735"/>
      <c r="T161" s="104"/>
      <c r="U161" s="714"/>
      <c r="V161" s="89"/>
    </row>
    <row r="162" spans="1:22" s="66" customFormat="1" ht="47.25">
      <c r="A162" s="104"/>
      <c r="B162" s="343"/>
      <c r="C162" s="1143">
        <v>8</v>
      </c>
      <c r="D162" s="1144" t="s">
        <v>884</v>
      </c>
      <c r="E162" s="1056" t="s">
        <v>24</v>
      </c>
      <c r="F162" s="1145" t="s">
        <v>52</v>
      </c>
      <c r="G162" s="1146">
        <v>1</v>
      </c>
      <c r="H162" s="1147"/>
      <c r="I162" s="1147">
        <f t="shared" si="6"/>
        <v>1</v>
      </c>
      <c r="J162" s="1147" t="s">
        <v>36</v>
      </c>
      <c r="K162" s="1147" t="s">
        <v>41</v>
      </c>
      <c r="L162" s="1148" t="s">
        <v>876</v>
      </c>
      <c r="M162" s="756"/>
      <c r="N162" s="638">
        <f>G162</f>
        <v>1</v>
      </c>
      <c r="O162" s="756"/>
      <c r="P162" s="756"/>
      <c r="Q162" s="756"/>
      <c r="R162" s="756"/>
      <c r="S162" s="735"/>
      <c r="T162" s="104"/>
      <c r="U162" s="714"/>
      <c r="V162" s="89"/>
    </row>
    <row r="163" spans="1:22" s="66" customFormat="1" ht="47.25">
      <c r="A163" s="104"/>
      <c r="B163" s="343"/>
      <c r="C163" s="1143">
        <v>9</v>
      </c>
      <c r="D163" s="1144" t="s">
        <v>885</v>
      </c>
      <c r="E163" s="1056" t="s">
        <v>24</v>
      </c>
      <c r="F163" s="1145" t="s">
        <v>52</v>
      </c>
      <c r="G163" s="1146">
        <v>0.13</v>
      </c>
      <c r="H163" s="1147"/>
      <c r="I163" s="1147">
        <f t="shared" si="6"/>
        <v>0.13</v>
      </c>
      <c r="J163" s="1147" t="s">
        <v>36</v>
      </c>
      <c r="K163" s="1147" t="s">
        <v>886</v>
      </c>
      <c r="L163" s="1148" t="s">
        <v>876</v>
      </c>
      <c r="M163" s="756"/>
      <c r="N163" s="638">
        <f>G163</f>
        <v>0.13</v>
      </c>
      <c r="O163" s="756"/>
      <c r="P163" s="756"/>
      <c r="Q163" s="756"/>
      <c r="R163" s="756"/>
      <c r="S163" s="735"/>
      <c r="T163" s="104"/>
      <c r="U163" s="714"/>
      <c r="V163" s="89"/>
    </row>
    <row r="164" spans="1:22" s="66" customFormat="1" ht="63">
      <c r="A164" s="104"/>
      <c r="B164" s="343"/>
      <c r="C164" s="1143">
        <v>10</v>
      </c>
      <c r="D164" s="1016" t="s">
        <v>2230</v>
      </c>
      <c r="E164" s="1056" t="s">
        <v>15</v>
      </c>
      <c r="F164" s="1145" t="s">
        <v>52</v>
      </c>
      <c r="G164" s="1146">
        <v>1.2</v>
      </c>
      <c r="H164" s="1150"/>
      <c r="I164" s="839">
        <f t="shared" ref="I164" si="7">G164+H164</f>
        <v>1.2</v>
      </c>
      <c r="J164" s="1147" t="s">
        <v>36</v>
      </c>
      <c r="K164" s="1147" t="s">
        <v>40</v>
      </c>
      <c r="L164" s="1148" t="s">
        <v>2231</v>
      </c>
      <c r="M164" s="756"/>
      <c r="N164" s="756"/>
      <c r="O164" s="756"/>
      <c r="P164" s="756"/>
      <c r="Q164" s="756"/>
      <c r="R164" s="756"/>
      <c r="S164" s="735"/>
      <c r="T164" s="585">
        <v>1</v>
      </c>
      <c r="U164" s="714">
        <f>I164</f>
        <v>1.2</v>
      </c>
      <c r="V164" s="89"/>
    </row>
    <row r="165" spans="1:22" s="351" customFormat="1">
      <c r="A165" s="585"/>
      <c r="B165" s="710"/>
      <c r="C165" s="1478" t="s">
        <v>4229</v>
      </c>
      <c r="D165" s="1478"/>
      <c r="E165" s="149"/>
      <c r="F165" s="149"/>
      <c r="G165" s="761"/>
      <c r="H165" s="762"/>
      <c r="I165" s="798"/>
      <c r="J165" s="179"/>
      <c r="K165" s="149"/>
      <c r="L165" s="149"/>
      <c r="M165" s="585"/>
      <c r="N165" s="765"/>
      <c r="O165" s="765"/>
      <c r="P165" s="765"/>
      <c r="Q165" s="766"/>
      <c r="R165" s="149"/>
      <c r="S165" s="149"/>
      <c r="T165" s="149"/>
      <c r="U165" s="149"/>
      <c r="V165" s="350"/>
    </row>
    <row r="166" spans="1:22" s="770" customFormat="1" ht="31.5">
      <c r="A166" s="104"/>
      <c r="B166" s="343"/>
      <c r="C166" s="448" t="s">
        <v>234</v>
      </c>
      <c r="D166" s="1076" t="s">
        <v>1048</v>
      </c>
      <c r="E166" s="280"/>
      <c r="F166" s="280"/>
      <c r="G166" s="450"/>
      <c r="H166" s="467"/>
      <c r="I166" s="467"/>
      <c r="J166" s="179"/>
      <c r="K166" s="179"/>
      <c r="L166" s="764"/>
      <c r="M166" s="104"/>
      <c r="N166" s="774"/>
      <c r="O166" s="774"/>
      <c r="P166" s="774"/>
      <c r="Q166" s="766"/>
      <c r="R166" s="775"/>
      <c r="S166" s="775"/>
      <c r="T166" s="775"/>
      <c r="U166" s="775"/>
      <c r="V166" s="775"/>
    </row>
    <row r="167" spans="1:22" s="66" customFormat="1" ht="94.5">
      <c r="A167" s="104"/>
      <c r="B167" s="343"/>
      <c r="C167" s="1151">
        <v>1</v>
      </c>
      <c r="D167" s="1152" t="s">
        <v>3190</v>
      </c>
      <c r="E167" s="1151" t="s">
        <v>14</v>
      </c>
      <c r="F167" s="1151" t="s">
        <v>900</v>
      </c>
      <c r="G167" s="1153">
        <v>0.85</v>
      </c>
      <c r="H167" s="1154"/>
      <c r="I167" s="1154">
        <v>0.85</v>
      </c>
      <c r="J167" s="1151" t="s">
        <v>111</v>
      </c>
      <c r="K167" s="1151" t="s">
        <v>116</v>
      </c>
      <c r="L167" s="1152" t="s">
        <v>3191</v>
      </c>
      <c r="M167" s="104"/>
      <c r="N167" s="104"/>
      <c r="O167" s="104"/>
      <c r="P167" s="104"/>
      <c r="Q167" s="104"/>
      <c r="R167" s="104"/>
      <c r="S167" s="104"/>
      <c r="T167" s="104"/>
      <c r="U167" s="104"/>
      <c r="V167" s="89"/>
    </row>
    <row r="168" spans="1:22" s="66" customFormat="1" ht="94.5">
      <c r="A168" s="104"/>
      <c r="B168" s="343"/>
      <c r="C168" s="1151">
        <v>2</v>
      </c>
      <c r="D168" s="1152" t="s">
        <v>3188</v>
      </c>
      <c r="E168" s="1151" t="s">
        <v>14</v>
      </c>
      <c r="F168" s="1151" t="s">
        <v>900</v>
      </c>
      <c r="G168" s="1153">
        <v>0.82</v>
      </c>
      <c r="H168" s="1154"/>
      <c r="I168" s="1154">
        <v>0.82</v>
      </c>
      <c r="J168" s="1151" t="s">
        <v>111</v>
      </c>
      <c r="K168" s="1151" t="s">
        <v>128</v>
      </c>
      <c r="L168" s="1152" t="s">
        <v>3189</v>
      </c>
      <c r="M168" s="104"/>
      <c r="N168" s="104"/>
      <c r="O168" s="104"/>
      <c r="P168" s="104"/>
      <c r="Q168" s="104"/>
      <c r="R168" s="104"/>
      <c r="S168" s="104"/>
      <c r="T168" s="104"/>
      <c r="U168" s="104"/>
      <c r="V168" s="89"/>
    </row>
    <row r="169" spans="1:22" s="66" customFormat="1" ht="78.75">
      <c r="A169" s="104"/>
      <c r="B169" s="343"/>
      <c r="C169" s="1151">
        <v>3</v>
      </c>
      <c r="D169" s="1152" t="s">
        <v>3192</v>
      </c>
      <c r="E169" s="1151" t="s">
        <v>14</v>
      </c>
      <c r="F169" s="1151" t="s">
        <v>900</v>
      </c>
      <c r="G169" s="1153">
        <v>1.31</v>
      </c>
      <c r="H169" s="1154"/>
      <c r="I169" s="1154">
        <v>1.31</v>
      </c>
      <c r="J169" s="1151" t="s">
        <v>111</v>
      </c>
      <c r="K169" s="1151" t="s">
        <v>3193</v>
      </c>
      <c r="L169" s="1152" t="s">
        <v>3194</v>
      </c>
      <c r="M169" s="104"/>
      <c r="N169" s="104">
        <f>G169</f>
        <v>1.31</v>
      </c>
      <c r="O169" s="104"/>
      <c r="P169" s="104"/>
      <c r="Q169" s="104"/>
      <c r="R169" s="104"/>
      <c r="S169" s="104"/>
      <c r="T169" s="104"/>
      <c r="U169" s="104"/>
      <c r="V169" s="89"/>
    </row>
    <row r="170" spans="1:22" s="66" customFormat="1" ht="141.75">
      <c r="A170" s="104"/>
      <c r="B170" s="343"/>
      <c r="C170" s="1151">
        <v>4</v>
      </c>
      <c r="D170" s="1152" t="s">
        <v>3195</v>
      </c>
      <c r="E170" s="1151" t="s">
        <v>14</v>
      </c>
      <c r="F170" s="1151" t="s">
        <v>900</v>
      </c>
      <c r="G170" s="1153">
        <v>0.56999999999999995</v>
      </c>
      <c r="H170" s="1154">
        <v>0.56999999999999995</v>
      </c>
      <c r="I170" s="1154">
        <v>0.56999999999999995</v>
      </c>
      <c r="J170" s="1151" t="s">
        <v>111</v>
      </c>
      <c r="K170" s="1151" t="s">
        <v>222</v>
      </c>
      <c r="L170" s="1152" t="s">
        <v>3196</v>
      </c>
      <c r="M170" s="104"/>
      <c r="N170" s="104"/>
      <c r="O170" s="104"/>
      <c r="P170" s="104"/>
      <c r="Q170" s="104"/>
      <c r="R170" s="104"/>
      <c r="S170" s="104"/>
      <c r="T170" s="585">
        <v>1</v>
      </c>
      <c r="U170" s="714">
        <f>I170</f>
        <v>0.56999999999999995</v>
      </c>
      <c r="V170" s="89"/>
    </row>
    <row r="171" spans="1:22" s="351" customFormat="1">
      <c r="A171" s="585"/>
      <c r="B171" s="710"/>
      <c r="C171" s="1478" t="s">
        <v>4230</v>
      </c>
      <c r="D171" s="1478"/>
      <c r="E171" s="149"/>
      <c r="F171" s="149"/>
      <c r="G171" s="761"/>
      <c r="H171" s="762"/>
      <c r="I171" s="798"/>
      <c r="J171" s="179"/>
      <c r="K171" s="149"/>
      <c r="L171" s="149"/>
      <c r="M171" s="585"/>
      <c r="N171" s="765"/>
      <c r="O171" s="765"/>
      <c r="P171" s="765"/>
      <c r="Q171" s="766"/>
      <c r="R171" s="149"/>
      <c r="S171" s="149"/>
      <c r="T171" s="149"/>
      <c r="U171" s="149"/>
      <c r="V171" s="350"/>
    </row>
    <row r="172" spans="1:22" s="66" customFormat="1" ht="47.25">
      <c r="A172" s="104"/>
      <c r="B172" s="343"/>
      <c r="C172" s="1151">
        <v>1</v>
      </c>
      <c r="D172" s="1152" t="s">
        <v>2265</v>
      </c>
      <c r="E172" s="1151" t="s">
        <v>14</v>
      </c>
      <c r="F172" s="1151" t="s">
        <v>2266</v>
      </c>
      <c r="G172" s="1153">
        <v>0.71</v>
      </c>
      <c r="H172" s="1154">
        <v>0.4</v>
      </c>
      <c r="I172" s="1154"/>
      <c r="J172" s="1151"/>
      <c r="K172" s="1151" t="s">
        <v>2267</v>
      </c>
      <c r="L172" s="1152" t="s">
        <v>2268</v>
      </c>
      <c r="M172" s="104"/>
      <c r="N172" s="104"/>
      <c r="O172" s="104"/>
      <c r="P172" s="104"/>
      <c r="Q172" s="104"/>
      <c r="R172" s="104"/>
      <c r="S172" s="104"/>
      <c r="T172" s="104"/>
      <c r="U172" s="104"/>
      <c r="V172" s="89"/>
    </row>
    <row r="173" spans="1:22" s="66" customFormat="1" ht="47.25">
      <c r="A173" s="104"/>
      <c r="B173" s="343"/>
      <c r="C173" s="1151">
        <v>2</v>
      </c>
      <c r="D173" s="1152" t="s">
        <v>2274</v>
      </c>
      <c r="E173" s="1151" t="s">
        <v>23</v>
      </c>
      <c r="F173" s="1151" t="s">
        <v>25</v>
      </c>
      <c r="G173" s="1153">
        <v>12.1</v>
      </c>
      <c r="H173" s="1154"/>
      <c r="I173" s="1154"/>
      <c r="J173" s="1151"/>
      <c r="K173" s="1151" t="s">
        <v>2275</v>
      </c>
      <c r="L173" s="1152" t="s">
        <v>2276</v>
      </c>
      <c r="M173" s="104"/>
      <c r="N173" s="104"/>
      <c r="O173" s="104"/>
      <c r="P173" s="104"/>
      <c r="Q173" s="104"/>
      <c r="R173" s="104"/>
      <c r="S173" s="104"/>
      <c r="T173" s="104"/>
      <c r="U173" s="104"/>
      <c r="V173" s="89"/>
    </row>
    <row r="174" spans="1:22" s="66" customFormat="1" ht="63">
      <c r="A174" s="104"/>
      <c r="B174" s="343"/>
      <c r="C174" s="1151">
        <v>3</v>
      </c>
      <c r="D174" s="1152" t="s">
        <v>2277</v>
      </c>
      <c r="E174" s="1151" t="s">
        <v>23</v>
      </c>
      <c r="F174" s="1151" t="s">
        <v>25</v>
      </c>
      <c r="G174" s="1153">
        <v>6.48</v>
      </c>
      <c r="H174" s="1154"/>
      <c r="I174" s="1154">
        <v>6.48</v>
      </c>
      <c r="J174" s="1151"/>
      <c r="K174" s="1151" t="s">
        <v>2278</v>
      </c>
      <c r="L174" s="1152" t="s">
        <v>2279</v>
      </c>
      <c r="M174" s="104"/>
      <c r="N174" s="104"/>
      <c r="O174" s="104"/>
      <c r="P174" s="104"/>
      <c r="Q174" s="104"/>
      <c r="R174" s="104"/>
      <c r="S174" s="104"/>
      <c r="T174" s="104"/>
      <c r="U174" s="104"/>
      <c r="V174" s="89"/>
    </row>
    <row r="175" spans="1:22" s="66" customFormat="1" ht="47.25">
      <c r="A175" s="104"/>
      <c r="B175" s="343"/>
      <c r="C175" s="1151">
        <v>4</v>
      </c>
      <c r="D175" s="1152" t="s">
        <v>2280</v>
      </c>
      <c r="E175" s="1151" t="s">
        <v>23</v>
      </c>
      <c r="F175" s="1151" t="s">
        <v>25</v>
      </c>
      <c r="G175" s="1153">
        <v>9.2899999999999991</v>
      </c>
      <c r="H175" s="1154"/>
      <c r="I175" s="1154">
        <v>9.2899999999999991</v>
      </c>
      <c r="J175" s="1151"/>
      <c r="K175" s="1151" t="s">
        <v>2281</v>
      </c>
      <c r="L175" s="1152" t="s">
        <v>2282</v>
      </c>
      <c r="M175" s="104"/>
      <c r="N175" s="104"/>
      <c r="O175" s="104"/>
      <c r="P175" s="104"/>
      <c r="Q175" s="104"/>
      <c r="R175" s="104"/>
      <c r="S175" s="104"/>
      <c r="T175" s="104"/>
      <c r="U175" s="104"/>
      <c r="V175" s="89"/>
    </row>
    <row r="176" spans="1:22" s="66" customFormat="1" ht="63">
      <c r="A176" s="104"/>
      <c r="B176" s="343"/>
      <c r="C176" s="1151">
        <v>5</v>
      </c>
      <c r="D176" s="1152" t="s">
        <v>2283</v>
      </c>
      <c r="E176" s="1151" t="s">
        <v>23</v>
      </c>
      <c r="F176" s="1151" t="s">
        <v>25</v>
      </c>
      <c r="G176" s="1153">
        <v>10.1</v>
      </c>
      <c r="H176" s="1154"/>
      <c r="I176" s="1154">
        <v>10.1</v>
      </c>
      <c r="J176" s="1151" t="s">
        <v>44</v>
      </c>
      <c r="K176" s="1151" t="s">
        <v>2252</v>
      </c>
      <c r="L176" s="1152" t="s">
        <v>2284</v>
      </c>
      <c r="M176" s="104"/>
      <c r="N176" s="104"/>
      <c r="O176" s="104"/>
      <c r="P176" s="104"/>
      <c r="Q176" s="104"/>
      <c r="R176" s="104"/>
      <c r="S176" s="104"/>
      <c r="T176" s="104"/>
      <c r="U176" s="104"/>
      <c r="V176" s="89"/>
    </row>
    <row r="177" spans="1:53" s="66" customFormat="1" ht="31.5">
      <c r="A177" s="104"/>
      <c r="B177" s="343"/>
      <c r="C177" s="1151">
        <v>6</v>
      </c>
      <c r="D177" s="1152" t="s">
        <v>2285</v>
      </c>
      <c r="E177" s="1151" t="s">
        <v>1243</v>
      </c>
      <c r="F177" s="1151" t="s">
        <v>2244</v>
      </c>
      <c r="G177" s="1153">
        <v>0.1</v>
      </c>
      <c r="H177" s="1154"/>
      <c r="I177" s="1154">
        <v>0.1</v>
      </c>
      <c r="J177" s="1151"/>
      <c r="K177" s="1151" t="s">
        <v>2286</v>
      </c>
      <c r="L177" s="1152" t="s">
        <v>2287</v>
      </c>
      <c r="M177" s="104"/>
      <c r="N177" s="104"/>
      <c r="O177" s="104"/>
      <c r="P177" s="104"/>
      <c r="Q177" s="104"/>
      <c r="R177" s="104"/>
      <c r="S177" s="104"/>
      <c r="T177" s="585">
        <v>1</v>
      </c>
      <c r="U177" s="714">
        <f>I177</f>
        <v>0.1</v>
      </c>
      <c r="V177" s="89"/>
    </row>
    <row r="178" spans="1:53" s="351" customFormat="1">
      <c r="A178" s="585"/>
      <c r="B178" s="710"/>
      <c r="C178" s="1478" t="s">
        <v>4231</v>
      </c>
      <c r="D178" s="1478"/>
      <c r="E178" s="149"/>
      <c r="F178" s="149"/>
      <c r="G178" s="761"/>
      <c r="H178" s="762"/>
      <c r="I178" s="798"/>
      <c r="J178" s="179"/>
      <c r="K178" s="149"/>
      <c r="L178" s="149"/>
      <c r="M178" s="585"/>
      <c r="N178" s="765"/>
      <c r="O178" s="765"/>
      <c r="P178" s="765"/>
      <c r="Q178" s="766"/>
      <c r="R178" s="149"/>
      <c r="S178" s="149"/>
      <c r="T178" s="149"/>
      <c r="U178" s="149"/>
      <c r="V178" s="350"/>
    </row>
    <row r="179" spans="1:53" s="786" customFormat="1">
      <c r="A179" s="104"/>
      <c r="B179" s="343"/>
      <c r="C179" s="448" t="s">
        <v>234</v>
      </c>
      <c r="D179" s="1444" t="s">
        <v>1048</v>
      </c>
      <c r="E179" s="1447"/>
      <c r="F179" s="1448"/>
      <c r="G179" s="450"/>
      <c r="H179" s="179"/>
      <c r="I179" s="179"/>
      <c r="J179" s="179"/>
      <c r="K179" s="179"/>
      <c r="L179" s="764"/>
      <c r="M179" s="756"/>
      <c r="N179" s="769"/>
      <c r="O179" s="769"/>
      <c r="P179" s="769"/>
      <c r="Q179" s="766"/>
      <c r="R179" s="775"/>
      <c r="S179" s="775"/>
      <c r="T179" s="775"/>
      <c r="U179" s="775"/>
      <c r="V179" s="775"/>
      <c r="W179" s="770"/>
      <c r="X179" s="770"/>
      <c r="Y179" s="770"/>
      <c r="Z179" s="770"/>
      <c r="AA179" s="770"/>
      <c r="AB179" s="770"/>
      <c r="AC179" s="770"/>
      <c r="AD179" s="770"/>
      <c r="AE179" s="770"/>
      <c r="AF179" s="770"/>
      <c r="AG179" s="770"/>
      <c r="AH179" s="770"/>
      <c r="AI179" s="770"/>
      <c r="AJ179" s="770"/>
      <c r="AK179" s="770"/>
      <c r="AL179" s="770"/>
      <c r="AM179" s="770"/>
      <c r="AN179" s="770"/>
      <c r="AO179" s="770"/>
      <c r="AP179" s="770"/>
      <c r="AQ179" s="770"/>
      <c r="AR179" s="770"/>
      <c r="AS179" s="770"/>
      <c r="AT179" s="770"/>
      <c r="AU179" s="770"/>
      <c r="AV179" s="770"/>
      <c r="AW179" s="770"/>
      <c r="AX179" s="770"/>
      <c r="AY179" s="770"/>
      <c r="AZ179" s="770"/>
      <c r="BA179" s="770"/>
    </row>
    <row r="180" spans="1:53" s="143" customFormat="1" ht="63">
      <c r="A180" s="104"/>
      <c r="B180" s="343"/>
      <c r="C180" s="869">
        <v>1</v>
      </c>
      <c r="D180" s="1155" t="s">
        <v>2374</v>
      </c>
      <c r="E180" s="1156" t="s">
        <v>31</v>
      </c>
      <c r="F180" s="1057" t="s">
        <v>154</v>
      </c>
      <c r="G180" s="1157">
        <v>0.48359999999999997</v>
      </c>
      <c r="H180" s="1157"/>
      <c r="I180" s="1157">
        <v>0.48359999999999997</v>
      </c>
      <c r="J180" s="1057" t="s">
        <v>158</v>
      </c>
      <c r="K180" s="1057" t="s">
        <v>2375</v>
      </c>
      <c r="L180" s="1158" t="s">
        <v>2376</v>
      </c>
      <c r="M180" s="756"/>
      <c r="N180" s="756"/>
      <c r="O180" s="756"/>
      <c r="P180" s="756"/>
      <c r="Q180" s="104"/>
      <c r="R180" s="104"/>
      <c r="S180" s="104"/>
      <c r="T180" s="104"/>
      <c r="U180" s="104"/>
      <c r="V180" s="89"/>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row>
    <row r="181" spans="1:53" s="143" customFormat="1" ht="63">
      <c r="A181" s="104"/>
      <c r="B181" s="343"/>
      <c r="C181" s="869">
        <v>2</v>
      </c>
      <c r="D181" s="1155" t="s">
        <v>2377</v>
      </c>
      <c r="E181" s="1156" t="s">
        <v>31</v>
      </c>
      <c r="F181" s="1057" t="s">
        <v>154</v>
      </c>
      <c r="G181" s="1156">
        <v>1.8100000000000002E-2</v>
      </c>
      <c r="H181" s="1156"/>
      <c r="I181" s="1156">
        <v>1.8100000000000002E-2</v>
      </c>
      <c r="J181" s="1057" t="s">
        <v>158</v>
      </c>
      <c r="K181" s="1057" t="s">
        <v>2342</v>
      </c>
      <c r="L181" s="1158" t="s">
        <v>2376</v>
      </c>
      <c r="M181" s="756"/>
      <c r="N181" s="638">
        <f>G181</f>
        <v>1.8100000000000002E-2</v>
      </c>
      <c r="O181" s="756"/>
      <c r="P181" s="756"/>
      <c r="Q181" s="104"/>
      <c r="R181" s="104"/>
      <c r="S181" s="104"/>
      <c r="T181" s="104">
        <v>1</v>
      </c>
      <c r="U181" s="714">
        <f>I181</f>
        <v>1.8100000000000002E-2</v>
      </c>
      <c r="V181" s="89"/>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row>
    <row r="182" spans="1:53" s="143" customFormat="1" ht="204.75">
      <c r="A182" s="573"/>
      <c r="B182" s="573"/>
      <c r="C182" s="869">
        <v>3</v>
      </c>
      <c r="D182" s="1158" t="s">
        <v>2378</v>
      </c>
      <c r="E182" s="1156" t="s">
        <v>23</v>
      </c>
      <c r="F182" s="1057" t="s">
        <v>154</v>
      </c>
      <c r="G182" s="1156">
        <v>0.27</v>
      </c>
      <c r="H182" s="1159"/>
      <c r="I182" s="1156">
        <v>0.27</v>
      </c>
      <c r="J182" s="1057" t="s">
        <v>158</v>
      </c>
      <c r="K182" s="1156" t="s">
        <v>2338</v>
      </c>
      <c r="L182" s="1158" t="s">
        <v>2379</v>
      </c>
      <c r="M182" s="756"/>
      <c r="N182" s="756"/>
      <c r="O182" s="484" t="s">
        <v>726</v>
      </c>
      <c r="P182" s="638">
        <v>1</v>
      </c>
      <c r="Q182" s="573"/>
      <c r="R182" s="573"/>
      <c r="S182" s="573"/>
      <c r="T182" s="573"/>
      <c r="U182" s="573"/>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row>
    <row r="183" spans="1:53" s="351" customFormat="1">
      <c r="A183" s="585"/>
      <c r="B183" s="710"/>
      <c r="C183" s="1478" t="s">
        <v>4232</v>
      </c>
      <c r="D183" s="1478"/>
      <c r="E183" s="149"/>
      <c r="F183" s="149"/>
      <c r="G183" s="761"/>
      <c r="H183" s="762"/>
      <c r="I183" s="798"/>
      <c r="J183" s="179"/>
      <c r="K183" s="149"/>
      <c r="L183" s="149"/>
      <c r="M183" s="585"/>
      <c r="N183" s="765"/>
      <c r="O183" s="765"/>
      <c r="P183" s="765"/>
      <c r="Q183" s="766"/>
      <c r="R183" s="149"/>
      <c r="S183" s="149"/>
      <c r="T183" s="149"/>
      <c r="U183" s="149"/>
      <c r="V183" s="350"/>
    </row>
    <row r="184" spans="1:53" s="789" customFormat="1">
      <c r="A184" s="755"/>
      <c r="B184" s="348"/>
      <c r="C184" s="448" t="s">
        <v>234</v>
      </c>
      <c r="D184" s="1444" t="s">
        <v>1048</v>
      </c>
      <c r="E184" s="1447"/>
      <c r="F184" s="1448"/>
      <c r="G184" s="450"/>
      <c r="H184" s="179"/>
      <c r="I184" s="179"/>
      <c r="J184" s="179"/>
      <c r="K184" s="179"/>
      <c r="L184" s="764"/>
      <c r="M184" s="676"/>
      <c r="N184" s="787"/>
      <c r="O184" s="787"/>
      <c r="P184" s="787"/>
      <c r="Q184" s="766"/>
      <c r="R184" s="788"/>
      <c r="S184" s="1079"/>
      <c r="T184" s="775"/>
      <c r="U184" s="762"/>
      <c r="V184" s="1079"/>
    </row>
    <row r="185" spans="1:53" s="152" customFormat="1" ht="47.25">
      <c r="A185" s="755"/>
      <c r="B185" s="348"/>
      <c r="C185" s="6">
        <v>1</v>
      </c>
      <c r="D185" s="1160" t="s">
        <v>2488</v>
      </c>
      <c r="E185" s="8" t="s">
        <v>22</v>
      </c>
      <c r="F185" s="8" t="s">
        <v>2384</v>
      </c>
      <c r="G185" s="1161">
        <v>6.1400000000000003E-2</v>
      </c>
      <c r="H185" s="14"/>
      <c r="I185" s="1161">
        <f t="shared" ref="I185" si="8">+G185</f>
        <v>6.1400000000000003E-2</v>
      </c>
      <c r="J185" s="123" t="s">
        <v>131</v>
      </c>
      <c r="K185" s="123" t="s">
        <v>2489</v>
      </c>
      <c r="L185" s="1162" t="s">
        <v>2490</v>
      </c>
      <c r="M185" s="676"/>
      <c r="N185" s="676"/>
      <c r="O185" s="676"/>
      <c r="P185" s="676"/>
      <c r="Q185" s="737"/>
      <c r="R185" s="737"/>
      <c r="S185" s="755"/>
      <c r="T185" s="104"/>
      <c r="U185" s="714"/>
      <c r="V185" s="150"/>
    </row>
    <row r="186" spans="1:53" s="152" customFormat="1" ht="47.25">
      <c r="A186" s="755"/>
      <c r="B186" s="348"/>
      <c r="C186" s="6">
        <v>2</v>
      </c>
      <c r="D186" s="1160" t="s">
        <v>2491</v>
      </c>
      <c r="E186" s="8" t="s">
        <v>22</v>
      </c>
      <c r="F186" s="8" t="s">
        <v>2384</v>
      </c>
      <c r="G186" s="1161">
        <v>0.57350000000000001</v>
      </c>
      <c r="H186" s="14"/>
      <c r="I186" s="1161">
        <f t="shared" ref="I186:I187" si="9">+G186</f>
        <v>0.57350000000000001</v>
      </c>
      <c r="J186" s="123" t="s">
        <v>131</v>
      </c>
      <c r="K186" s="123" t="s">
        <v>2492</v>
      </c>
      <c r="L186" s="1162" t="s">
        <v>2490</v>
      </c>
      <c r="M186" s="676"/>
      <c r="N186" s="676"/>
      <c r="O186" s="676"/>
      <c r="P186" s="676"/>
      <c r="Q186" s="737"/>
      <c r="R186" s="737"/>
      <c r="S186" s="755"/>
      <c r="T186" s="104"/>
      <c r="U186" s="755"/>
      <c r="V186" s="150"/>
    </row>
    <row r="187" spans="1:53" s="152" customFormat="1" ht="47.25">
      <c r="A187" s="755"/>
      <c r="B187" s="348"/>
      <c r="C187" s="6">
        <v>3</v>
      </c>
      <c r="D187" s="1160" t="s">
        <v>2493</v>
      </c>
      <c r="E187" s="8" t="s">
        <v>22</v>
      </c>
      <c r="F187" s="8" t="s">
        <v>2384</v>
      </c>
      <c r="G187" s="1161">
        <v>0.30659999999999998</v>
      </c>
      <c r="H187" s="14"/>
      <c r="I187" s="1161">
        <f t="shared" si="9"/>
        <v>0.30659999999999998</v>
      </c>
      <c r="J187" s="123" t="s">
        <v>131</v>
      </c>
      <c r="K187" s="123" t="s">
        <v>2492</v>
      </c>
      <c r="L187" s="1162" t="s">
        <v>2490</v>
      </c>
      <c r="M187" s="676"/>
      <c r="N187" s="676"/>
      <c r="O187" s="676"/>
      <c r="P187" s="676"/>
      <c r="Q187" s="737"/>
      <c r="R187" s="737"/>
      <c r="S187" s="755"/>
      <c r="T187" s="104"/>
      <c r="U187" s="755"/>
      <c r="V187" s="150"/>
    </row>
    <row r="188" spans="1:53" s="152" customFormat="1" ht="47.25">
      <c r="A188" s="755"/>
      <c r="B188" s="348"/>
      <c r="C188" s="6">
        <v>4</v>
      </c>
      <c r="D188" s="12" t="s">
        <v>2560</v>
      </c>
      <c r="E188" s="123" t="s">
        <v>23</v>
      </c>
      <c r="F188" s="8" t="s">
        <v>2384</v>
      </c>
      <c r="G188" s="3">
        <v>10.3</v>
      </c>
      <c r="H188" s="3">
        <v>2.2999999999999998</v>
      </c>
      <c r="I188" s="1161">
        <f t="shared" ref="I188" si="10">G188</f>
        <v>10.3</v>
      </c>
      <c r="J188" s="123" t="s">
        <v>131</v>
      </c>
      <c r="K188" s="123" t="s">
        <v>2561</v>
      </c>
      <c r="L188" s="122" t="s">
        <v>2562</v>
      </c>
      <c r="M188" s="676"/>
      <c r="N188" s="676"/>
      <c r="O188" s="676"/>
      <c r="P188" s="676"/>
      <c r="Q188" s="737"/>
      <c r="R188" s="737"/>
      <c r="S188" s="755"/>
      <c r="T188" s="104"/>
      <c r="U188" s="755"/>
      <c r="V188" s="150"/>
    </row>
    <row r="189" spans="1:53" s="152" customFormat="1" ht="47.25">
      <c r="A189" s="738"/>
      <c r="B189" s="739"/>
      <c r="C189" s="6">
        <v>5</v>
      </c>
      <c r="D189" s="12" t="s">
        <v>2563</v>
      </c>
      <c r="E189" s="123" t="s">
        <v>23</v>
      </c>
      <c r="F189" s="8" t="s">
        <v>2384</v>
      </c>
      <c r="G189" s="123">
        <v>15.1</v>
      </c>
      <c r="H189" s="123">
        <v>2.5</v>
      </c>
      <c r="I189" s="1161">
        <f t="shared" ref="I189:I190" si="11">G189</f>
        <v>15.1</v>
      </c>
      <c r="J189" s="123" t="s">
        <v>131</v>
      </c>
      <c r="K189" s="123" t="s">
        <v>2564</v>
      </c>
      <c r="L189" s="122" t="s">
        <v>2565</v>
      </c>
      <c r="M189" s="740"/>
      <c r="N189" s="740"/>
      <c r="O189" s="740"/>
      <c r="P189" s="740"/>
      <c r="Q189" s="741"/>
      <c r="R189" s="741"/>
      <c r="S189" s="738"/>
      <c r="T189" s="729">
        <v>1</v>
      </c>
      <c r="U189" s="730">
        <f>I189</f>
        <v>15.1</v>
      </c>
      <c r="V189" s="434"/>
    </row>
    <row r="190" spans="1:53" s="150" customFormat="1" ht="47.25">
      <c r="A190" s="755"/>
      <c r="B190" s="756"/>
      <c r="C190" s="6">
        <v>6</v>
      </c>
      <c r="D190" s="12" t="s">
        <v>2566</v>
      </c>
      <c r="E190" s="123" t="s">
        <v>31</v>
      </c>
      <c r="F190" s="8" t="s">
        <v>2384</v>
      </c>
      <c r="G190" s="123">
        <v>0.4</v>
      </c>
      <c r="H190" s="123">
        <v>0.4</v>
      </c>
      <c r="I190" s="1161">
        <f t="shared" si="11"/>
        <v>0.4</v>
      </c>
      <c r="J190" s="123" t="s">
        <v>131</v>
      </c>
      <c r="K190" s="123" t="s">
        <v>2567</v>
      </c>
      <c r="L190" s="122" t="s">
        <v>2568</v>
      </c>
      <c r="M190" s="676"/>
      <c r="N190" s="676"/>
      <c r="O190" s="676"/>
      <c r="P190" s="676">
        <v>1</v>
      </c>
      <c r="Q190" s="737"/>
      <c r="R190" s="737"/>
      <c r="S190" s="755"/>
      <c r="T190" s="727"/>
      <c r="U190" s="728"/>
    </row>
    <row r="191" spans="1:53" s="152" customFormat="1" ht="47.25">
      <c r="A191" s="720"/>
      <c r="B191" s="742"/>
      <c r="C191" s="6">
        <v>7</v>
      </c>
      <c r="D191" s="89" t="s">
        <v>2569</v>
      </c>
      <c r="E191" s="6" t="s">
        <v>2570</v>
      </c>
      <c r="F191" s="6" t="s">
        <v>2571</v>
      </c>
      <c r="G191" s="6">
        <f>2000/10000</f>
        <v>0.2</v>
      </c>
      <c r="H191" s="6">
        <v>0.2</v>
      </c>
      <c r="I191" s="6">
        <f>2000/10000</f>
        <v>0.2</v>
      </c>
      <c r="J191" s="123" t="s">
        <v>131</v>
      </c>
      <c r="K191" s="89" t="s">
        <v>2572</v>
      </c>
      <c r="L191" s="122" t="s">
        <v>2573</v>
      </c>
      <c r="M191" s="736"/>
      <c r="N191" s="736"/>
      <c r="O191" s="736"/>
      <c r="P191" s="736"/>
      <c r="Q191" s="743"/>
      <c r="R191" s="743"/>
      <c r="S191" s="720"/>
      <c r="T191" s="1078"/>
      <c r="U191" s="720"/>
      <c r="V191" s="433"/>
    </row>
    <row r="192" spans="1:53" s="351" customFormat="1">
      <c r="A192" s="585"/>
      <c r="B192" s="710"/>
      <c r="C192" s="1478" t="s">
        <v>4233</v>
      </c>
      <c r="D192" s="1478"/>
      <c r="E192" s="149"/>
      <c r="F192" s="149"/>
      <c r="G192" s="761"/>
      <c r="H192" s="762"/>
      <c r="I192" s="798"/>
      <c r="J192" s="179"/>
      <c r="K192" s="149"/>
      <c r="L192" s="149"/>
      <c r="M192" s="585"/>
      <c r="N192" s="765"/>
      <c r="O192" s="765"/>
      <c r="P192" s="765"/>
      <c r="Q192" s="766"/>
      <c r="R192" s="149"/>
      <c r="S192" s="149"/>
      <c r="T192" s="149"/>
      <c r="U192" s="149"/>
      <c r="V192" s="350"/>
    </row>
    <row r="193" spans="1:22" s="145" customFormat="1" ht="94.5">
      <c r="A193" s="756"/>
      <c r="B193" s="348"/>
      <c r="C193" s="695">
        <v>1</v>
      </c>
      <c r="D193" s="862" t="s">
        <v>974</v>
      </c>
      <c r="E193" s="862" t="s">
        <v>23</v>
      </c>
      <c r="F193" s="863" t="s">
        <v>262</v>
      </c>
      <c r="G193" s="864">
        <v>8.5</v>
      </c>
      <c r="H193" s="864">
        <v>8</v>
      </c>
      <c r="I193" s="864">
        <v>8.5</v>
      </c>
      <c r="J193" s="862" t="s">
        <v>975</v>
      </c>
      <c r="K193" s="863" t="s">
        <v>976</v>
      </c>
      <c r="L193" s="862" t="s">
        <v>4173</v>
      </c>
      <c r="M193" s="756"/>
      <c r="N193" s="756"/>
      <c r="O193" s="756"/>
      <c r="P193" s="756"/>
      <c r="Q193" s="756"/>
      <c r="R193" s="756"/>
      <c r="S193" s="756"/>
      <c r="T193" s="585"/>
      <c r="U193" s="714"/>
      <c r="V193" s="12"/>
    </row>
    <row r="194" spans="1:22" s="145" customFormat="1" ht="94.5">
      <c r="A194" s="756"/>
      <c r="B194" s="348"/>
      <c r="C194" s="90">
        <v>2</v>
      </c>
      <c r="D194" s="862" t="s">
        <v>978</v>
      </c>
      <c r="E194" s="862" t="s">
        <v>59</v>
      </c>
      <c r="F194" s="863" t="s">
        <v>262</v>
      </c>
      <c r="G194" s="864">
        <v>0.15</v>
      </c>
      <c r="H194" s="864"/>
      <c r="I194" s="864">
        <v>0.15</v>
      </c>
      <c r="J194" s="863" t="s">
        <v>219</v>
      </c>
      <c r="K194" s="863" t="s">
        <v>133</v>
      </c>
      <c r="L194" s="862" t="s">
        <v>979</v>
      </c>
      <c r="M194" s="756"/>
      <c r="N194" s="756"/>
      <c r="O194" s="756"/>
      <c r="P194" s="756"/>
      <c r="Q194" s="756"/>
      <c r="R194" s="756"/>
      <c r="S194" s="756"/>
      <c r="T194" s="585"/>
      <c r="U194" s="714"/>
      <c r="V194" s="12"/>
    </row>
    <row r="195" spans="1:22" s="145" customFormat="1" ht="78.75">
      <c r="A195" s="756"/>
      <c r="B195" s="348"/>
      <c r="C195" s="695">
        <v>3</v>
      </c>
      <c r="D195" s="1374" t="s">
        <v>4174</v>
      </c>
      <c r="E195" s="695" t="s">
        <v>22</v>
      </c>
      <c r="F195" s="695" t="s">
        <v>135</v>
      </c>
      <c r="G195" s="863">
        <v>0.5</v>
      </c>
      <c r="H195" s="863">
        <v>0.5</v>
      </c>
      <c r="I195" s="863">
        <v>0.5</v>
      </c>
      <c r="J195" s="863" t="s">
        <v>47</v>
      </c>
      <c r="K195" s="695" t="s">
        <v>4171</v>
      </c>
      <c r="L195" s="862" t="s">
        <v>4175</v>
      </c>
      <c r="M195" s="756"/>
      <c r="N195" s="756"/>
      <c r="O195" s="756"/>
      <c r="P195" s="756"/>
      <c r="Q195" s="756"/>
      <c r="R195" s="756"/>
      <c r="S195" s="756"/>
      <c r="T195" s="585"/>
      <c r="U195" s="714"/>
      <c r="V195" s="12"/>
    </row>
    <row r="196" spans="1:22" s="145" customFormat="1" ht="78.75">
      <c r="A196" s="756"/>
      <c r="B196" s="348"/>
      <c r="C196" s="90">
        <v>4</v>
      </c>
      <c r="D196" s="1374" t="s">
        <v>4176</v>
      </c>
      <c r="E196" s="695" t="s">
        <v>22</v>
      </c>
      <c r="F196" s="695" t="s">
        <v>135</v>
      </c>
      <c r="G196" s="863">
        <v>2.1</v>
      </c>
      <c r="H196" s="863">
        <v>2.1</v>
      </c>
      <c r="I196" s="863">
        <v>2.1</v>
      </c>
      <c r="J196" s="863" t="s">
        <v>47</v>
      </c>
      <c r="K196" s="695" t="s">
        <v>4168</v>
      </c>
      <c r="L196" s="862" t="s">
        <v>4175</v>
      </c>
      <c r="M196" s="756"/>
      <c r="N196" s="756"/>
      <c r="O196" s="756"/>
      <c r="P196" s="756"/>
      <c r="Q196" s="756"/>
      <c r="R196" s="756"/>
      <c r="S196" s="756"/>
      <c r="T196" s="585"/>
      <c r="U196" s="714"/>
      <c r="V196" s="12"/>
    </row>
    <row r="197" spans="1:22" s="145" customFormat="1" ht="78.75">
      <c r="A197" s="756"/>
      <c r="B197" s="348"/>
      <c r="C197" s="695">
        <v>5</v>
      </c>
      <c r="D197" s="1374" t="s">
        <v>4177</v>
      </c>
      <c r="E197" s="695" t="s">
        <v>22</v>
      </c>
      <c r="F197" s="695" t="s">
        <v>135</v>
      </c>
      <c r="G197" s="863">
        <v>4.5</v>
      </c>
      <c r="H197" s="863">
        <v>4.5</v>
      </c>
      <c r="I197" s="863">
        <v>4.5</v>
      </c>
      <c r="J197" s="863" t="s">
        <v>47</v>
      </c>
      <c r="K197" s="863" t="s">
        <v>534</v>
      </c>
      <c r="L197" s="862" t="s">
        <v>4175</v>
      </c>
      <c r="M197" s="756"/>
      <c r="N197" s="756"/>
      <c r="O197" s="756"/>
      <c r="P197" s="756"/>
      <c r="Q197" s="756"/>
      <c r="R197" s="756"/>
      <c r="S197" s="756"/>
      <c r="T197" s="585"/>
      <c r="U197" s="714"/>
      <c r="V197" s="12"/>
    </row>
    <row r="198" spans="1:22" s="145" customFormat="1" ht="31.5">
      <c r="A198" s="756"/>
      <c r="B198" s="348"/>
      <c r="C198" s="90">
        <v>6</v>
      </c>
      <c r="D198" s="756" t="s">
        <v>980</v>
      </c>
      <c r="E198" s="756" t="s">
        <v>70</v>
      </c>
      <c r="F198" s="756"/>
      <c r="G198" s="756">
        <v>1.5</v>
      </c>
      <c r="H198" s="756">
        <v>1.5</v>
      </c>
      <c r="I198" s="123"/>
      <c r="J198" s="756"/>
      <c r="K198" s="756" t="s">
        <v>534</v>
      </c>
      <c r="L198" s="90" t="s">
        <v>981</v>
      </c>
      <c r="M198" s="756"/>
      <c r="N198" s="756"/>
      <c r="O198" s="756"/>
      <c r="P198" s="756"/>
      <c r="Q198" s="756"/>
      <c r="R198" s="756"/>
      <c r="S198" s="756"/>
      <c r="T198" s="585">
        <v>1</v>
      </c>
      <c r="U198" s="714">
        <f>I198</f>
        <v>0</v>
      </c>
      <c r="V198" s="12"/>
    </row>
    <row r="199" spans="1:22" s="351" customFormat="1">
      <c r="A199" s="585"/>
      <c r="B199" s="710"/>
      <c r="C199" s="1478" t="s">
        <v>4234</v>
      </c>
      <c r="D199" s="1478"/>
      <c r="E199" s="149"/>
      <c r="F199" s="149"/>
      <c r="G199" s="761"/>
      <c r="H199" s="762"/>
      <c r="I199" s="798"/>
      <c r="J199" s="179"/>
      <c r="K199" s="149"/>
      <c r="L199" s="149"/>
      <c r="M199" s="585"/>
      <c r="N199" s="765"/>
      <c r="O199" s="765"/>
      <c r="P199" s="765"/>
      <c r="Q199" s="766"/>
      <c r="R199" s="149"/>
      <c r="S199" s="149"/>
      <c r="T199" s="149"/>
      <c r="U199" s="149"/>
      <c r="V199" s="350"/>
    </row>
    <row r="200" spans="1:22" s="768" customFormat="1">
      <c r="A200" s="756"/>
      <c r="B200" s="348"/>
      <c r="C200" s="448" t="s">
        <v>234</v>
      </c>
      <c r="D200" s="1444" t="s">
        <v>1048</v>
      </c>
      <c r="E200" s="1447"/>
      <c r="F200" s="1448"/>
      <c r="G200" s="450"/>
      <c r="H200" s="179"/>
      <c r="I200" s="179"/>
      <c r="J200" s="179"/>
      <c r="K200" s="179"/>
      <c r="L200" s="764"/>
      <c r="M200" s="756"/>
      <c r="N200" s="769"/>
      <c r="O200" s="769"/>
      <c r="P200" s="769"/>
      <c r="Q200" s="766"/>
      <c r="R200" s="1074"/>
      <c r="S200" s="1074"/>
      <c r="T200" s="1074"/>
      <c r="U200" s="1074"/>
      <c r="V200" s="1074"/>
    </row>
    <row r="201" spans="1:22" s="67" customFormat="1" ht="63">
      <c r="A201" s="756"/>
      <c r="B201" s="348"/>
      <c r="C201" s="1163">
        <v>1</v>
      </c>
      <c r="D201" s="46" t="s">
        <v>1015</v>
      </c>
      <c r="E201" s="76" t="s">
        <v>24</v>
      </c>
      <c r="F201" s="90" t="s">
        <v>34</v>
      </c>
      <c r="G201" s="584">
        <v>1.4</v>
      </c>
      <c r="H201" s="584">
        <v>1</v>
      </c>
      <c r="I201" s="584">
        <v>1.4</v>
      </c>
      <c r="J201" s="90" t="s">
        <v>49</v>
      </c>
      <c r="K201" s="90" t="s">
        <v>1016</v>
      </c>
      <c r="L201" s="46" t="s">
        <v>1017</v>
      </c>
      <c r="M201" s="756"/>
      <c r="N201" s="638">
        <f t="shared" ref="N201" si="12">G201</f>
        <v>1.4</v>
      </c>
      <c r="O201" s="756"/>
      <c r="P201" s="756"/>
      <c r="Q201" s="756"/>
      <c r="R201" s="756"/>
      <c r="S201" s="756"/>
      <c r="T201" s="756"/>
      <c r="U201" s="756"/>
      <c r="V201" s="12"/>
    </row>
    <row r="202" spans="1:22" s="67" customFormat="1" ht="63">
      <c r="A202" s="756"/>
      <c r="B202" s="348"/>
      <c r="C202" s="1163">
        <v>2</v>
      </c>
      <c r="D202" s="46" t="s">
        <v>1018</v>
      </c>
      <c r="E202" s="76" t="s">
        <v>24</v>
      </c>
      <c r="F202" s="90" t="s">
        <v>34</v>
      </c>
      <c r="G202" s="584">
        <v>1.6</v>
      </c>
      <c r="H202" s="584">
        <v>1.6</v>
      </c>
      <c r="I202" s="584">
        <v>1.6</v>
      </c>
      <c r="J202" s="90" t="s">
        <v>49</v>
      </c>
      <c r="K202" s="90" t="s">
        <v>991</v>
      </c>
      <c r="L202" s="46" t="s">
        <v>1019</v>
      </c>
      <c r="M202" s="756"/>
      <c r="N202" s="638">
        <f t="shared" ref="N202:N207" si="13">G202</f>
        <v>1.6</v>
      </c>
      <c r="O202" s="756"/>
      <c r="P202" s="756"/>
      <c r="Q202" s="756"/>
      <c r="R202" s="756"/>
      <c r="S202" s="756"/>
      <c r="T202" s="756"/>
      <c r="U202" s="756"/>
      <c r="V202" s="12"/>
    </row>
    <row r="203" spans="1:22" s="67" customFormat="1" ht="47.25">
      <c r="A203" s="756"/>
      <c r="B203" s="348"/>
      <c r="C203" s="1163">
        <v>3</v>
      </c>
      <c r="D203" s="46" t="s">
        <v>1020</v>
      </c>
      <c r="E203" s="76" t="s">
        <v>24</v>
      </c>
      <c r="F203" s="90" t="s">
        <v>34</v>
      </c>
      <c r="G203" s="584">
        <v>0.52</v>
      </c>
      <c r="H203" s="584">
        <v>0.32</v>
      </c>
      <c r="I203" s="584">
        <v>0.32</v>
      </c>
      <c r="J203" s="90" t="s">
        <v>49</v>
      </c>
      <c r="K203" s="90" t="s">
        <v>992</v>
      </c>
      <c r="L203" s="46" t="s">
        <v>1021</v>
      </c>
      <c r="M203" s="756"/>
      <c r="N203" s="638">
        <f t="shared" si="13"/>
        <v>0.52</v>
      </c>
      <c r="O203" s="756"/>
      <c r="P203" s="756"/>
      <c r="Q203" s="756"/>
      <c r="R203" s="756"/>
      <c r="S203" s="756"/>
      <c r="T203" s="756"/>
      <c r="U203" s="756"/>
      <c r="V203" s="12"/>
    </row>
    <row r="204" spans="1:22" s="67" customFormat="1" ht="47.25">
      <c r="A204" s="756"/>
      <c r="B204" s="348"/>
      <c r="C204" s="1163">
        <v>4</v>
      </c>
      <c r="D204" s="46" t="s">
        <v>1022</v>
      </c>
      <c r="E204" s="76" t="s">
        <v>24</v>
      </c>
      <c r="F204" s="90" t="s">
        <v>34</v>
      </c>
      <c r="G204" s="584">
        <v>0.98</v>
      </c>
      <c r="H204" s="584">
        <v>0.98</v>
      </c>
      <c r="I204" s="584">
        <v>0.98</v>
      </c>
      <c r="J204" s="90" t="s">
        <v>49</v>
      </c>
      <c r="K204" s="90" t="s">
        <v>345</v>
      </c>
      <c r="L204" s="46" t="s">
        <v>1021</v>
      </c>
      <c r="M204" s="756"/>
      <c r="N204" s="638">
        <f t="shared" si="13"/>
        <v>0.98</v>
      </c>
      <c r="O204" s="756"/>
      <c r="P204" s="756"/>
      <c r="Q204" s="756"/>
      <c r="R204" s="756"/>
      <c r="S204" s="756"/>
      <c r="T204" s="756"/>
      <c r="U204" s="756"/>
      <c r="V204" s="12"/>
    </row>
    <row r="205" spans="1:22" s="67" customFormat="1" ht="47.25">
      <c r="A205" s="756"/>
      <c r="B205" s="348"/>
      <c r="C205" s="1163">
        <v>5</v>
      </c>
      <c r="D205" s="46" t="s">
        <v>1023</v>
      </c>
      <c r="E205" s="76" t="s">
        <v>24</v>
      </c>
      <c r="F205" s="90" t="s">
        <v>34</v>
      </c>
      <c r="G205" s="584">
        <v>0.85</v>
      </c>
      <c r="H205" s="584">
        <v>0.7</v>
      </c>
      <c r="I205" s="584">
        <v>0.7</v>
      </c>
      <c r="J205" s="90" t="s">
        <v>49</v>
      </c>
      <c r="K205" s="90" t="s">
        <v>485</v>
      </c>
      <c r="L205" s="46" t="s">
        <v>1024</v>
      </c>
      <c r="M205" s="756"/>
      <c r="N205" s="638">
        <f t="shared" si="13"/>
        <v>0.85</v>
      </c>
      <c r="O205" s="756"/>
      <c r="P205" s="756"/>
      <c r="Q205" s="756"/>
      <c r="R205" s="756"/>
      <c r="S205" s="756"/>
      <c r="T205" s="756"/>
      <c r="U205" s="756"/>
      <c r="V205" s="12"/>
    </row>
    <row r="206" spans="1:22" s="67" customFormat="1" ht="47.25">
      <c r="A206" s="756"/>
      <c r="B206" s="348"/>
      <c r="C206" s="1163">
        <v>6</v>
      </c>
      <c r="D206" s="46" t="s">
        <v>1025</v>
      </c>
      <c r="E206" s="76" t="s">
        <v>24</v>
      </c>
      <c r="F206" s="90" t="s">
        <v>34</v>
      </c>
      <c r="G206" s="584">
        <v>0.9</v>
      </c>
      <c r="H206" s="584">
        <v>0.9</v>
      </c>
      <c r="I206" s="584">
        <v>0.9</v>
      </c>
      <c r="J206" s="90" t="s">
        <v>49</v>
      </c>
      <c r="K206" s="90" t="s">
        <v>468</v>
      </c>
      <c r="L206" s="46" t="s">
        <v>1024</v>
      </c>
      <c r="M206" s="756"/>
      <c r="N206" s="638">
        <f t="shared" si="13"/>
        <v>0.9</v>
      </c>
      <c r="O206" s="756"/>
      <c r="P206" s="756"/>
      <c r="Q206" s="756"/>
      <c r="R206" s="756"/>
      <c r="S206" s="756"/>
      <c r="T206" s="756"/>
      <c r="U206" s="756"/>
      <c r="V206" s="12"/>
    </row>
    <row r="207" spans="1:22" s="67" customFormat="1" ht="47.25">
      <c r="A207" s="756"/>
      <c r="B207" s="348"/>
      <c r="C207" s="1163">
        <v>7</v>
      </c>
      <c r="D207" s="46" t="s">
        <v>1026</v>
      </c>
      <c r="E207" s="76" t="s">
        <v>22</v>
      </c>
      <c r="F207" s="90" t="s">
        <v>1027</v>
      </c>
      <c r="G207" s="584">
        <v>5</v>
      </c>
      <c r="H207" s="584"/>
      <c r="I207" s="584">
        <v>5</v>
      </c>
      <c r="J207" s="90" t="s">
        <v>49</v>
      </c>
      <c r="K207" s="90" t="s">
        <v>343</v>
      </c>
      <c r="L207" s="46" t="s">
        <v>1028</v>
      </c>
      <c r="M207" s="756"/>
      <c r="N207" s="638">
        <f t="shared" si="13"/>
        <v>5</v>
      </c>
      <c r="O207" s="756"/>
      <c r="P207" s="756"/>
      <c r="Q207" s="756"/>
      <c r="R207" s="756"/>
      <c r="S207" s="756"/>
      <c r="T207" s="756"/>
      <c r="U207" s="756"/>
      <c r="V207" s="12"/>
    </row>
    <row r="208" spans="1:22" s="67" customFormat="1" ht="47.25">
      <c r="A208" s="756"/>
      <c r="B208" s="348"/>
      <c r="C208" s="1163">
        <v>8</v>
      </c>
      <c r="D208" s="46" t="s">
        <v>1029</v>
      </c>
      <c r="E208" s="76" t="s">
        <v>22</v>
      </c>
      <c r="F208" s="90" t="s">
        <v>1027</v>
      </c>
      <c r="G208" s="584">
        <v>4.5</v>
      </c>
      <c r="H208" s="584"/>
      <c r="I208" s="584">
        <v>4.5</v>
      </c>
      <c r="J208" s="90" t="s">
        <v>49</v>
      </c>
      <c r="K208" s="90" t="s">
        <v>1030</v>
      </c>
      <c r="L208" s="46" t="s">
        <v>1028</v>
      </c>
      <c r="M208" s="756"/>
      <c r="N208" s="756"/>
      <c r="O208" s="756"/>
      <c r="P208" s="756"/>
      <c r="Q208" s="756"/>
      <c r="R208" s="756"/>
      <c r="S208" s="756"/>
      <c r="T208" s="756"/>
      <c r="U208" s="756"/>
      <c r="V208" s="12"/>
    </row>
    <row r="209" spans="1:22" s="67" customFormat="1" ht="63">
      <c r="A209" s="756"/>
      <c r="B209" s="348"/>
      <c r="C209" s="1163">
        <v>9</v>
      </c>
      <c r="D209" s="46" t="s">
        <v>1031</v>
      </c>
      <c r="E209" s="76" t="s">
        <v>14</v>
      </c>
      <c r="F209" s="90" t="s">
        <v>1027</v>
      </c>
      <c r="G209" s="584">
        <v>10.61</v>
      </c>
      <c r="H209" s="584"/>
      <c r="I209" s="584">
        <v>10.61</v>
      </c>
      <c r="J209" s="90" t="s">
        <v>49</v>
      </c>
      <c r="K209" s="90" t="s">
        <v>343</v>
      </c>
      <c r="L209" s="46" t="s">
        <v>1032</v>
      </c>
      <c r="M209" s="756"/>
      <c r="N209" s="756"/>
      <c r="O209" s="756"/>
      <c r="P209" s="756"/>
      <c r="Q209" s="756"/>
      <c r="R209" s="756"/>
      <c r="S209" s="756"/>
      <c r="T209" s="756"/>
      <c r="U209" s="756"/>
      <c r="V209" s="12"/>
    </row>
    <row r="210" spans="1:22" s="67" customFormat="1" ht="110.25">
      <c r="A210" s="756"/>
      <c r="B210" s="348"/>
      <c r="C210" s="1163">
        <v>10</v>
      </c>
      <c r="D210" s="1164" t="s">
        <v>4005</v>
      </c>
      <c r="E210" s="1163" t="s">
        <v>14</v>
      </c>
      <c r="F210" s="1163" t="s">
        <v>4006</v>
      </c>
      <c r="G210" s="1163">
        <v>0.14000000000000001</v>
      </c>
      <c r="H210" s="1163"/>
      <c r="I210" s="1163">
        <v>0.14000000000000001</v>
      </c>
      <c r="J210" s="1163"/>
      <c r="K210" s="1163" t="s">
        <v>343</v>
      </c>
      <c r="L210" s="1164" t="s">
        <v>4007</v>
      </c>
      <c r="M210" s="756"/>
      <c r="N210" s="638"/>
      <c r="O210" s="756"/>
      <c r="P210" s="756"/>
      <c r="Q210" s="756"/>
      <c r="R210" s="756"/>
      <c r="S210" s="756"/>
      <c r="T210" s="756"/>
      <c r="U210" s="756"/>
      <c r="V210" s="12"/>
    </row>
    <row r="211" spans="1:22" s="67" customFormat="1" ht="47.25">
      <c r="A211" s="756"/>
      <c r="B211" s="348"/>
      <c r="C211" s="1163">
        <v>11</v>
      </c>
      <c r="D211" s="46" t="s">
        <v>1033</v>
      </c>
      <c r="E211" s="76" t="s">
        <v>59</v>
      </c>
      <c r="F211" s="90" t="s">
        <v>1027</v>
      </c>
      <c r="G211" s="584">
        <v>5</v>
      </c>
      <c r="H211" s="584"/>
      <c r="I211" s="584">
        <v>5</v>
      </c>
      <c r="J211" s="90" t="s">
        <v>49</v>
      </c>
      <c r="K211" s="90" t="s">
        <v>343</v>
      </c>
      <c r="L211" s="46" t="s">
        <v>1028</v>
      </c>
      <c r="M211" s="756"/>
      <c r="N211" s="638">
        <f>G211</f>
        <v>5</v>
      </c>
      <c r="O211" s="756"/>
      <c r="P211" s="756"/>
      <c r="Q211" s="756"/>
      <c r="R211" s="756"/>
      <c r="S211" s="756"/>
      <c r="T211" s="585">
        <v>1</v>
      </c>
      <c r="U211" s="714">
        <f t="shared" ref="U211" si="14">I211</f>
        <v>5</v>
      </c>
      <c r="V211" s="12"/>
    </row>
    <row r="212" spans="1:22" s="351" customFormat="1">
      <c r="A212" s="585"/>
      <c r="B212" s="710"/>
      <c r="C212" s="1478" t="s">
        <v>4235</v>
      </c>
      <c r="D212" s="1478"/>
      <c r="E212" s="149"/>
      <c r="F212" s="149"/>
      <c r="G212" s="761"/>
      <c r="H212" s="762"/>
      <c r="I212" s="798"/>
      <c r="J212" s="179"/>
      <c r="K212" s="149"/>
      <c r="L212" s="149"/>
      <c r="M212" s="585"/>
      <c r="N212" s="765"/>
      <c r="O212" s="765"/>
      <c r="P212" s="765"/>
      <c r="Q212" s="766"/>
      <c r="R212" s="149"/>
      <c r="S212" s="149"/>
      <c r="T212" s="149"/>
      <c r="U212" s="149"/>
      <c r="V212" s="350"/>
    </row>
    <row r="213" spans="1:22" s="792" customFormat="1">
      <c r="A213" s="745"/>
      <c r="B213" s="746"/>
      <c r="C213" s="448" t="s">
        <v>234</v>
      </c>
      <c r="D213" s="1444" t="s">
        <v>1048</v>
      </c>
      <c r="E213" s="1447"/>
      <c r="F213" s="1448"/>
      <c r="G213" s="450"/>
      <c r="H213" s="179"/>
      <c r="I213" s="179"/>
      <c r="J213" s="179"/>
      <c r="K213" s="179"/>
      <c r="L213" s="764"/>
      <c r="M213" s="747"/>
      <c r="N213" s="790"/>
      <c r="O213" s="790"/>
      <c r="P213" s="790"/>
      <c r="Q213" s="766"/>
      <c r="R213" s="791"/>
      <c r="S213" s="791"/>
      <c r="T213" s="775"/>
      <c r="U213" s="791"/>
      <c r="V213" s="791"/>
    </row>
    <row r="214" spans="1:22" s="153" customFormat="1" ht="47.25">
      <c r="A214" s="745"/>
      <c r="B214" s="746"/>
      <c r="C214" s="248">
        <v>1</v>
      </c>
      <c r="D214" s="756" t="s">
        <v>2661</v>
      </c>
      <c r="E214" s="1223" t="s">
        <v>24</v>
      </c>
      <c r="F214" s="90" t="s">
        <v>2662</v>
      </c>
      <c r="G214" s="1138">
        <v>1.2</v>
      </c>
      <c r="H214" s="1138"/>
      <c r="I214" s="1138">
        <v>1.2</v>
      </c>
      <c r="J214" s="248" t="s">
        <v>50</v>
      </c>
      <c r="K214" s="90" t="s">
        <v>2663</v>
      </c>
      <c r="L214" s="648" t="s">
        <v>2664</v>
      </c>
      <c r="M214" s="747"/>
      <c r="N214" s="638">
        <f>G214</f>
        <v>1.2</v>
      </c>
      <c r="O214" s="747"/>
      <c r="P214" s="747"/>
      <c r="Q214" s="745"/>
      <c r="R214" s="745"/>
      <c r="S214" s="745"/>
      <c r="T214" s="104"/>
      <c r="U214" s="745"/>
      <c r="V214" s="141"/>
    </row>
    <row r="215" spans="1:22" s="153" customFormat="1" ht="47.25">
      <c r="A215" s="745"/>
      <c r="B215" s="746"/>
      <c r="C215" s="248">
        <v>2</v>
      </c>
      <c r="D215" s="756" t="s">
        <v>2665</v>
      </c>
      <c r="E215" s="1223" t="s">
        <v>24</v>
      </c>
      <c r="F215" s="90" t="s">
        <v>2662</v>
      </c>
      <c r="G215" s="1138">
        <v>1.5</v>
      </c>
      <c r="H215" s="1138"/>
      <c r="I215" s="1138">
        <v>1.5</v>
      </c>
      <c r="J215" s="248" t="s">
        <v>50</v>
      </c>
      <c r="K215" s="90" t="s">
        <v>2666</v>
      </c>
      <c r="L215" s="648" t="s">
        <v>2664</v>
      </c>
      <c r="M215" s="747"/>
      <c r="N215" s="747"/>
      <c r="O215" s="747"/>
      <c r="P215" s="747"/>
      <c r="Q215" s="745"/>
      <c r="R215" s="745"/>
      <c r="S215" s="745"/>
      <c r="T215" s="104"/>
      <c r="U215" s="745"/>
      <c r="V215" s="141"/>
    </row>
    <row r="216" spans="1:22" s="153" customFormat="1" ht="47.25">
      <c r="A216" s="745"/>
      <c r="B216" s="746"/>
      <c r="C216" s="248">
        <v>3</v>
      </c>
      <c r="D216" s="756" t="s">
        <v>2667</v>
      </c>
      <c r="E216" s="1223" t="s">
        <v>24</v>
      </c>
      <c r="F216" s="90" t="s">
        <v>2662</v>
      </c>
      <c r="G216" s="1138">
        <v>0.5</v>
      </c>
      <c r="H216" s="1138"/>
      <c r="I216" s="1138">
        <v>0.5</v>
      </c>
      <c r="J216" s="248" t="s">
        <v>50</v>
      </c>
      <c r="K216" s="90" t="s">
        <v>2666</v>
      </c>
      <c r="L216" s="648" t="s">
        <v>2664</v>
      </c>
      <c r="M216" s="747"/>
      <c r="N216" s="747"/>
      <c r="O216" s="747"/>
      <c r="P216" s="747"/>
      <c r="Q216" s="745"/>
      <c r="R216" s="745"/>
      <c r="S216" s="745"/>
      <c r="T216" s="104"/>
      <c r="U216" s="745"/>
      <c r="V216" s="141"/>
    </row>
    <row r="217" spans="1:22" s="153" customFormat="1" ht="47.25">
      <c r="A217" s="745"/>
      <c r="B217" s="746"/>
      <c r="C217" s="248">
        <v>4</v>
      </c>
      <c r="D217" s="756" t="s">
        <v>2668</v>
      </c>
      <c r="E217" s="1223" t="s">
        <v>24</v>
      </c>
      <c r="F217" s="90" t="s">
        <v>2662</v>
      </c>
      <c r="G217" s="1138">
        <v>1</v>
      </c>
      <c r="H217" s="1138"/>
      <c r="I217" s="1138">
        <v>1</v>
      </c>
      <c r="J217" s="248" t="s">
        <v>50</v>
      </c>
      <c r="K217" s="90" t="s">
        <v>2669</v>
      </c>
      <c r="L217" s="648" t="s">
        <v>2664</v>
      </c>
      <c r="M217" s="747"/>
      <c r="N217" s="747"/>
      <c r="O217" s="747"/>
      <c r="P217" s="747"/>
      <c r="Q217" s="745"/>
      <c r="R217" s="745"/>
      <c r="S217" s="745"/>
      <c r="T217" s="104"/>
      <c r="U217" s="745"/>
      <c r="V217" s="141"/>
    </row>
    <row r="218" spans="1:22" s="153" customFormat="1" ht="47.25">
      <c r="A218" s="745"/>
      <c r="B218" s="746"/>
      <c r="C218" s="248">
        <v>5</v>
      </c>
      <c r="D218" s="756" t="s">
        <v>2670</v>
      </c>
      <c r="E218" s="1223" t="s">
        <v>24</v>
      </c>
      <c r="F218" s="90" t="s">
        <v>2662</v>
      </c>
      <c r="G218" s="1138">
        <v>0.5</v>
      </c>
      <c r="H218" s="1138"/>
      <c r="I218" s="1138">
        <v>0.5</v>
      </c>
      <c r="J218" s="248" t="s">
        <v>50</v>
      </c>
      <c r="K218" s="90" t="s">
        <v>2671</v>
      </c>
      <c r="L218" s="648" t="s">
        <v>2664</v>
      </c>
      <c r="M218" s="747"/>
      <c r="N218" s="638">
        <f>G218</f>
        <v>0.5</v>
      </c>
      <c r="O218" s="747"/>
      <c r="P218" s="747"/>
      <c r="Q218" s="745"/>
      <c r="R218" s="745"/>
      <c r="S218" s="745"/>
      <c r="T218" s="729">
        <v>1</v>
      </c>
      <c r="U218" s="730">
        <f t="shared" ref="U218:U223" si="15">I218</f>
        <v>0.5</v>
      </c>
      <c r="V218" s="141"/>
    </row>
    <row r="219" spans="1:22" s="153" customFormat="1" ht="47.25">
      <c r="A219" s="745"/>
      <c r="B219" s="746"/>
      <c r="C219" s="248">
        <v>6</v>
      </c>
      <c r="D219" s="756" t="s">
        <v>2672</v>
      </c>
      <c r="E219" s="1223" t="s">
        <v>23</v>
      </c>
      <c r="F219" s="90" t="s">
        <v>2662</v>
      </c>
      <c r="G219" s="1138">
        <v>0.4</v>
      </c>
      <c r="H219" s="1138">
        <v>0.3</v>
      </c>
      <c r="I219" s="1138">
        <v>0.1</v>
      </c>
      <c r="J219" s="248" t="s">
        <v>50</v>
      </c>
      <c r="K219" s="90" t="s">
        <v>2673</v>
      </c>
      <c r="L219" s="648" t="s">
        <v>2664</v>
      </c>
      <c r="M219" s="747"/>
      <c r="N219" s="747"/>
      <c r="O219" s="747"/>
      <c r="P219" s="747"/>
      <c r="Q219" s="745"/>
      <c r="R219" s="745"/>
      <c r="S219" s="745"/>
      <c r="T219" s="729">
        <v>1</v>
      </c>
      <c r="U219" s="730">
        <f t="shared" si="15"/>
        <v>0.1</v>
      </c>
      <c r="V219" s="141"/>
    </row>
    <row r="220" spans="1:22" s="153" customFormat="1" ht="47.25">
      <c r="A220" s="745"/>
      <c r="B220" s="746"/>
      <c r="C220" s="248">
        <v>7</v>
      </c>
      <c r="D220" s="756" t="s">
        <v>2674</v>
      </c>
      <c r="E220" s="1223" t="s">
        <v>23</v>
      </c>
      <c r="F220" s="90" t="s">
        <v>2662</v>
      </c>
      <c r="G220" s="1138">
        <v>6.76</v>
      </c>
      <c r="H220" s="1138">
        <v>5</v>
      </c>
      <c r="I220" s="1138">
        <v>1.76</v>
      </c>
      <c r="J220" s="248" t="s">
        <v>50</v>
      </c>
      <c r="K220" s="90" t="s">
        <v>2675</v>
      </c>
      <c r="L220" s="648" t="s">
        <v>2664</v>
      </c>
      <c r="M220" s="747"/>
      <c r="N220" s="638">
        <f>G220</f>
        <v>6.76</v>
      </c>
      <c r="O220" s="747"/>
      <c r="P220" s="747"/>
      <c r="Q220" s="745"/>
      <c r="R220" s="745"/>
      <c r="S220" s="745"/>
      <c r="T220" s="729">
        <v>1</v>
      </c>
      <c r="U220" s="730">
        <f t="shared" si="15"/>
        <v>1.76</v>
      </c>
      <c r="V220" s="141"/>
    </row>
    <row r="221" spans="1:22" s="153" customFormat="1" ht="47.25">
      <c r="A221" s="745"/>
      <c r="B221" s="746"/>
      <c r="C221" s="248">
        <v>8</v>
      </c>
      <c r="D221" s="756" t="s">
        <v>2676</v>
      </c>
      <c r="E221" s="1223" t="s">
        <v>23</v>
      </c>
      <c r="F221" s="90" t="s">
        <v>2662</v>
      </c>
      <c r="G221" s="1138">
        <v>7.2</v>
      </c>
      <c r="H221" s="1138">
        <v>6.2</v>
      </c>
      <c r="I221" s="1138">
        <v>1</v>
      </c>
      <c r="J221" s="248" t="s">
        <v>50</v>
      </c>
      <c r="K221" s="90" t="s">
        <v>2677</v>
      </c>
      <c r="L221" s="648" t="s">
        <v>2678</v>
      </c>
      <c r="M221" s="747"/>
      <c r="N221" s="747"/>
      <c r="O221" s="747"/>
      <c r="P221" s="747"/>
      <c r="Q221" s="745"/>
      <c r="R221" s="745"/>
      <c r="S221" s="745"/>
      <c r="T221" s="729">
        <v>1</v>
      </c>
      <c r="U221" s="730">
        <f t="shared" si="15"/>
        <v>1</v>
      </c>
      <c r="V221" s="141"/>
    </row>
    <row r="222" spans="1:22" s="153" customFormat="1" ht="47.25">
      <c r="A222" s="745"/>
      <c r="B222" s="746"/>
      <c r="C222" s="248">
        <v>9</v>
      </c>
      <c r="D222" s="756" t="s">
        <v>2679</v>
      </c>
      <c r="E222" s="1223" t="s">
        <v>23</v>
      </c>
      <c r="F222" s="90" t="s">
        <v>2662</v>
      </c>
      <c r="G222" s="1138">
        <v>7</v>
      </c>
      <c r="H222" s="1138">
        <v>5.5</v>
      </c>
      <c r="I222" s="1138">
        <v>1.5</v>
      </c>
      <c r="J222" s="248" t="s">
        <v>50</v>
      </c>
      <c r="K222" s="90" t="s">
        <v>2680</v>
      </c>
      <c r="L222" s="648" t="s">
        <v>2664</v>
      </c>
      <c r="M222" s="747"/>
      <c r="N222" s="747"/>
      <c r="O222" s="747"/>
      <c r="P222" s="747"/>
      <c r="Q222" s="745"/>
      <c r="R222" s="745"/>
      <c r="S222" s="745"/>
      <c r="T222" s="729">
        <v>1</v>
      </c>
      <c r="U222" s="730">
        <f t="shared" si="15"/>
        <v>1.5</v>
      </c>
      <c r="V222" s="141"/>
    </row>
    <row r="223" spans="1:22" s="153" customFormat="1" ht="94.5">
      <c r="A223" s="745"/>
      <c r="B223" s="746"/>
      <c r="C223" s="248">
        <v>10</v>
      </c>
      <c r="D223" s="122" t="s">
        <v>2685</v>
      </c>
      <c r="E223" s="123" t="s">
        <v>22</v>
      </c>
      <c r="F223" s="123" t="s">
        <v>651</v>
      </c>
      <c r="G223" s="123">
        <v>4.3</v>
      </c>
      <c r="H223" s="123"/>
      <c r="I223" s="123">
        <v>0.14000000000000001</v>
      </c>
      <c r="J223" s="123" t="s">
        <v>50</v>
      </c>
      <c r="K223" s="123" t="s">
        <v>2634</v>
      </c>
      <c r="L223" s="122" t="s">
        <v>2686</v>
      </c>
      <c r="M223" s="747"/>
      <c r="N223" s="747"/>
      <c r="O223" s="747"/>
      <c r="P223" s="747"/>
      <c r="Q223" s="745"/>
      <c r="R223" s="745"/>
      <c r="S223" s="745"/>
      <c r="T223" s="729">
        <v>1</v>
      </c>
      <c r="U223" s="730">
        <f t="shared" si="15"/>
        <v>0.14000000000000001</v>
      </c>
      <c r="V223" s="141"/>
    </row>
    <row r="224" spans="1:22" s="153" customFormat="1" ht="63">
      <c r="A224" s="745"/>
      <c r="B224" s="746"/>
      <c r="C224" s="248">
        <v>11</v>
      </c>
      <c r="D224" s="122" t="s">
        <v>2687</v>
      </c>
      <c r="E224" s="123" t="s">
        <v>2688</v>
      </c>
      <c r="F224" s="123" t="s">
        <v>651</v>
      </c>
      <c r="G224" s="123">
        <v>13.22</v>
      </c>
      <c r="H224" s="123"/>
      <c r="I224" s="123">
        <v>0.1</v>
      </c>
      <c r="J224" s="123" t="s">
        <v>50</v>
      </c>
      <c r="K224" s="123" t="s">
        <v>2689</v>
      </c>
      <c r="L224" s="122" t="s">
        <v>2690</v>
      </c>
      <c r="M224" s="747"/>
      <c r="N224" s="747"/>
      <c r="O224" s="747"/>
      <c r="P224" s="747"/>
      <c r="Q224" s="745"/>
      <c r="R224" s="745"/>
      <c r="S224" s="745"/>
      <c r="T224" s="104"/>
      <c r="U224" s="745"/>
      <c r="V224" s="141"/>
    </row>
    <row r="225" spans="1:39" s="351" customFormat="1">
      <c r="A225" s="585"/>
      <c r="B225" s="710"/>
      <c r="C225" s="1478" t="s">
        <v>4236</v>
      </c>
      <c r="D225" s="1478"/>
      <c r="E225" s="149"/>
      <c r="F225" s="149"/>
      <c r="G225" s="761"/>
      <c r="H225" s="762"/>
      <c r="I225" s="798"/>
      <c r="J225" s="179"/>
      <c r="K225" s="149"/>
      <c r="L225" s="149"/>
      <c r="M225" s="585"/>
      <c r="N225" s="765"/>
      <c r="O225" s="765"/>
      <c r="P225" s="765"/>
      <c r="Q225" s="766"/>
      <c r="R225" s="149"/>
      <c r="S225" s="149"/>
      <c r="T225" s="149"/>
      <c r="U225" s="149"/>
      <c r="V225" s="350"/>
    </row>
    <row r="226" spans="1:39" s="768" customFormat="1">
      <c r="A226" s="756"/>
      <c r="B226" s="348"/>
      <c r="C226" s="448" t="s">
        <v>234</v>
      </c>
      <c r="D226" s="1444" t="s">
        <v>1048</v>
      </c>
      <c r="E226" s="1447"/>
      <c r="F226" s="1448"/>
      <c r="G226" s="450"/>
      <c r="H226" s="179"/>
      <c r="I226" s="547"/>
      <c r="J226" s="179"/>
      <c r="K226" s="179"/>
      <c r="L226" s="764"/>
      <c r="M226" s="756"/>
      <c r="N226" s="769"/>
      <c r="O226" s="769"/>
      <c r="P226" s="769"/>
      <c r="Q226" s="766"/>
      <c r="R226" s="1074"/>
      <c r="S226" s="1074"/>
      <c r="T226" s="1074"/>
      <c r="U226" s="1074"/>
      <c r="V226" s="1074"/>
      <c r="W226" s="767"/>
      <c r="X226" s="767"/>
      <c r="Y226" s="767"/>
      <c r="Z226" s="767"/>
      <c r="AA226" s="767"/>
      <c r="AB226" s="767"/>
      <c r="AC226" s="767"/>
      <c r="AD226" s="767"/>
      <c r="AE226" s="767"/>
      <c r="AF226" s="767"/>
      <c r="AG226" s="767"/>
      <c r="AH226" s="767"/>
      <c r="AI226" s="767"/>
      <c r="AJ226" s="767"/>
      <c r="AK226" s="767"/>
      <c r="AL226" s="767"/>
      <c r="AM226" s="767"/>
    </row>
    <row r="227" spans="1:39" s="66" customFormat="1" ht="63">
      <c r="A227" s="104"/>
      <c r="B227" s="343"/>
      <c r="C227" s="443">
        <v>1</v>
      </c>
      <c r="D227" s="963" t="s">
        <v>2729</v>
      </c>
      <c r="E227" s="443" t="s">
        <v>23</v>
      </c>
      <c r="F227" s="443" t="s">
        <v>2730</v>
      </c>
      <c r="G227" s="1224">
        <v>2.77</v>
      </c>
      <c r="H227" s="443">
        <v>0.8</v>
      </c>
      <c r="I227" s="1224">
        <v>2.8</v>
      </c>
      <c r="J227" s="443" t="s">
        <v>2693</v>
      </c>
      <c r="K227" s="443" t="s">
        <v>2731</v>
      </c>
      <c r="L227" s="443" t="s">
        <v>2732</v>
      </c>
      <c r="M227" s="104"/>
      <c r="N227" s="104"/>
      <c r="O227" s="104"/>
      <c r="P227" s="104"/>
      <c r="Q227" s="104"/>
      <c r="R227" s="104"/>
      <c r="S227" s="104"/>
      <c r="T227" s="104"/>
      <c r="U227" s="104"/>
      <c r="V227" s="89"/>
    </row>
    <row r="228" spans="1:39" s="66" customFormat="1" ht="63">
      <c r="A228" s="104"/>
      <c r="B228" s="343"/>
      <c r="C228" s="443">
        <v>2</v>
      </c>
      <c r="D228" s="963" t="s">
        <v>4137</v>
      </c>
      <c r="E228" s="443" t="s">
        <v>23</v>
      </c>
      <c r="F228" s="1165" t="s">
        <v>2730</v>
      </c>
      <c r="G228" s="1166">
        <v>12.6</v>
      </c>
      <c r="H228" s="1166">
        <v>4.8</v>
      </c>
      <c r="I228" s="1166">
        <v>12.6</v>
      </c>
      <c r="J228" s="1165" t="s">
        <v>2693</v>
      </c>
      <c r="K228" s="443" t="s">
        <v>2733</v>
      </c>
      <c r="L228" s="443" t="s">
        <v>2734</v>
      </c>
      <c r="M228" s="104"/>
      <c r="N228" s="104"/>
      <c r="O228" s="104"/>
      <c r="P228" s="104"/>
      <c r="Q228" s="104"/>
      <c r="R228" s="104"/>
      <c r="S228" s="104"/>
      <c r="T228" s="104"/>
      <c r="U228" s="104"/>
      <c r="V228" s="89"/>
    </row>
    <row r="229" spans="1:39" s="66" customFormat="1" ht="78.75">
      <c r="A229" s="104"/>
      <c r="B229" s="343"/>
      <c r="C229" s="443">
        <v>3</v>
      </c>
      <c r="D229" s="963" t="s">
        <v>2735</v>
      </c>
      <c r="E229" s="443" t="s">
        <v>23</v>
      </c>
      <c r="F229" s="443" t="s">
        <v>2736</v>
      </c>
      <c r="G229" s="962">
        <v>0.84</v>
      </c>
      <c r="H229" s="962"/>
      <c r="I229" s="962">
        <v>0.84</v>
      </c>
      <c r="J229" s="443" t="s">
        <v>2693</v>
      </c>
      <c r="K229" s="443" t="s">
        <v>2700</v>
      </c>
      <c r="L229" s="443" t="s">
        <v>2737</v>
      </c>
      <c r="M229" s="104"/>
      <c r="N229" s="104"/>
      <c r="O229" s="104"/>
      <c r="P229" s="104"/>
      <c r="Q229" s="104"/>
      <c r="R229" s="104"/>
      <c r="S229" s="104"/>
      <c r="T229" s="104"/>
      <c r="U229" s="104"/>
      <c r="V229" s="89"/>
    </row>
    <row r="230" spans="1:39" s="66" customFormat="1" ht="47.25">
      <c r="A230" s="104"/>
      <c r="B230" s="343"/>
      <c r="C230" s="443">
        <v>4</v>
      </c>
      <c r="D230" s="963" t="s">
        <v>2738</v>
      </c>
      <c r="E230" s="443" t="s">
        <v>23</v>
      </c>
      <c r="F230" s="443" t="s">
        <v>2736</v>
      </c>
      <c r="G230" s="962">
        <v>0.44</v>
      </c>
      <c r="H230" s="962">
        <v>0.28000000000000003</v>
      </c>
      <c r="I230" s="962">
        <v>0.44</v>
      </c>
      <c r="J230" s="443" t="s">
        <v>2693</v>
      </c>
      <c r="K230" s="443" t="s">
        <v>2697</v>
      </c>
      <c r="L230" s="443" t="s">
        <v>2739</v>
      </c>
      <c r="M230" s="104"/>
      <c r="N230" s="104"/>
      <c r="O230" s="104"/>
      <c r="P230" s="104"/>
      <c r="Q230" s="104"/>
      <c r="R230" s="104"/>
      <c r="S230" s="104"/>
      <c r="T230" s="104"/>
      <c r="U230" s="104"/>
      <c r="V230" s="89"/>
    </row>
    <row r="231" spans="1:39" s="66" customFormat="1" ht="47.25">
      <c r="A231" s="104"/>
      <c r="B231" s="343"/>
      <c r="C231" s="443">
        <v>5</v>
      </c>
      <c r="D231" s="963" t="s">
        <v>2740</v>
      </c>
      <c r="E231" s="443" t="s">
        <v>23</v>
      </c>
      <c r="F231" s="443" t="s">
        <v>2730</v>
      </c>
      <c r="G231" s="962">
        <v>8.9</v>
      </c>
      <c r="H231" s="962">
        <v>3.6</v>
      </c>
      <c r="I231" s="962">
        <v>8.9</v>
      </c>
      <c r="J231" s="443" t="s">
        <v>2693</v>
      </c>
      <c r="K231" s="443" t="s">
        <v>2741</v>
      </c>
      <c r="L231" s="443" t="s">
        <v>2742</v>
      </c>
      <c r="M231" s="104"/>
      <c r="N231" s="104"/>
      <c r="O231" s="104"/>
      <c r="P231" s="104"/>
      <c r="Q231" s="104"/>
      <c r="R231" s="104"/>
      <c r="S231" s="104"/>
      <c r="T231" s="104"/>
      <c r="U231" s="104"/>
      <c r="V231" s="89"/>
    </row>
    <row r="232" spans="1:39" s="66" customFormat="1" ht="31.5">
      <c r="A232" s="104"/>
      <c r="B232" s="343"/>
      <c r="C232" s="443">
        <v>6</v>
      </c>
      <c r="D232" s="963" t="s">
        <v>2743</v>
      </c>
      <c r="E232" s="443" t="s">
        <v>20</v>
      </c>
      <c r="F232" s="443" t="s">
        <v>2744</v>
      </c>
      <c r="G232" s="962">
        <v>2.3E-2</v>
      </c>
      <c r="H232" s="962"/>
      <c r="I232" s="962">
        <v>2.3E-2</v>
      </c>
      <c r="J232" s="443" t="s">
        <v>2693</v>
      </c>
      <c r="K232" s="443" t="s">
        <v>2745</v>
      </c>
      <c r="L232" s="443" t="s">
        <v>2746</v>
      </c>
      <c r="M232" s="104"/>
      <c r="N232" s="638">
        <f>G232</f>
        <v>2.3E-2</v>
      </c>
      <c r="O232" s="104"/>
      <c r="P232" s="104"/>
      <c r="Q232" s="104"/>
      <c r="R232" s="104"/>
      <c r="S232" s="104"/>
      <c r="T232" s="104">
        <v>1</v>
      </c>
      <c r="U232" s="714">
        <f>I232</f>
        <v>2.3E-2</v>
      </c>
      <c r="V232" s="89"/>
    </row>
    <row r="233" spans="1:39" s="351" customFormat="1">
      <c r="A233" s="585"/>
      <c r="B233" s="710"/>
      <c r="C233" s="1478" t="s">
        <v>4237</v>
      </c>
      <c r="D233" s="1478"/>
      <c r="E233" s="149"/>
      <c r="F233" s="149"/>
      <c r="G233" s="761"/>
      <c r="H233" s="762"/>
      <c r="I233" s="798"/>
      <c r="J233" s="179"/>
      <c r="K233" s="149"/>
      <c r="L233" s="149"/>
      <c r="M233" s="585"/>
      <c r="N233" s="765"/>
      <c r="O233" s="765"/>
      <c r="P233" s="765"/>
      <c r="Q233" s="766"/>
      <c r="R233" s="149"/>
      <c r="S233" s="149"/>
      <c r="T233" s="149"/>
      <c r="U233" s="149"/>
      <c r="V233" s="350"/>
    </row>
    <row r="234" spans="1:39" s="768" customFormat="1">
      <c r="A234" s="756"/>
      <c r="B234" s="348"/>
      <c r="C234" s="448" t="s">
        <v>234</v>
      </c>
      <c r="D234" s="1444" t="s">
        <v>1048</v>
      </c>
      <c r="E234" s="1447"/>
      <c r="F234" s="1448"/>
      <c r="G234" s="450"/>
      <c r="H234" s="179"/>
      <c r="I234" s="547"/>
      <c r="J234" s="179"/>
      <c r="K234" s="179"/>
      <c r="L234" s="764"/>
      <c r="M234" s="756"/>
      <c r="N234" s="769"/>
      <c r="O234" s="769"/>
      <c r="P234" s="769"/>
      <c r="Q234" s="766"/>
      <c r="R234" s="1074"/>
      <c r="S234" s="1074"/>
      <c r="T234" s="1074"/>
      <c r="U234" s="1074"/>
      <c r="V234" s="1074"/>
      <c r="W234" s="767"/>
      <c r="X234" s="767"/>
      <c r="Y234" s="767"/>
      <c r="Z234" s="767"/>
      <c r="AA234" s="767"/>
      <c r="AB234" s="767"/>
      <c r="AC234" s="767"/>
      <c r="AD234" s="767"/>
      <c r="AE234" s="767"/>
      <c r="AF234" s="767"/>
      <c r="AG234" s="767"/>
      <c r="AH234" s="767"/>
      <c r="AI234" s="767"/>
      <c r="AJ234" s="767"/>
      <c r="AK234" s="767"/>
      <c r="AL234" s="767"/>
      <c r="AM234" s="767"/>
    </row>
    <row r="235" spans="1:39" s="66" customFormat="1" ht="63">
      <c r="A235" s="104"/>
      <c r="B235" s="343"/>
      <c r="C235" s="867">
        <v>1</v>
      </c>
      <c r="D235" s="868" t="s">
        <v>1049</v>
      </c>
      <c r="E235" s="869" t="s">
        <v>24</v>
      </c>
      <c r="F235" s="867" t="s">
        <v>1034</v>
      </c>
      <c r="G235" s="870">
        <v>0.6</v>
      </c>
      <c r="H235" s="870"/>
      <c r="I235" s="870">
        <v>0.6</v>
      </c>
      <c r="J235" s="867" t="s">
        <v>53</v>
      </c>
      <c r="K235" s="869" t="s">
        <v>56</v>
      </c>
      <c r="L235" s="868" t="s">
        <v>1050</v>
      </c>
      <c r="M235" s="104"/>
      <c r="N235" s="104"/>
      <c r="O235" s="104"/>
      <c r="P235" s="104"/>
      <c r="Q235" s="104"/>
      <c r="R235" s="104"/>
      <c r="S235" s="104"/>
      <c r="T235" s="104"/>
      <c r="U235" s="104"/>
      <c r="V235" s="89"/>
    </row>
    <row r="236" spans="1:39" s="66" customFormat="1" ht="63">
      <c r="A236" s="104"/>
      <c r="B236" s="343"/>
      <c r="C236" s="867">
        <v>2</v>
      </c>
      <c r="D236" s="868" t="s">
        <v>1051</v>
      </c>
      <c r="E236" s="869" t="s">
        <v>23</v>
      </c>
      <c r="F236" s="867" t="s">
        <v>1034</v>
      </c>
      <c r="G236" s="870">
        <v>1</v>
      </c>
      <c r="H236" s="870"/>
      <c r="I236" s="870">
        <v>1</v>
      </c>
      <c r="J236" s="867" t="s">
        <v>53</v>
      </c>
      <c r="K236" s="869" t="s">
        <v>54</v>
      </c>
      <c r="L236" s="868" t="s">
        <v>1050</v>
      </c>
      <c r="M236" s="104"/>
      <c r="N236" s="104"/>
      <c r="O236" s="104"/>
      <c r="P236" s="104"/>
      <c r="Q236" s="104"/>
      <c r="R236" s="104"/>
      <c r="S236" s="104"/>
      <c r="T236" s="104"/>
      <c r="U236" s="104"/>
      <c r="V236" s="89"/>
    </row>
    <row r="237" spans="1:39" s="66" customFormat="1" ht="63">
      <c r="A237" s="104"/>
      <c r="B237" s="343"/>
      <c r="C237" s="867">
        <v>3</v>
      </c>
      <c r="D237" s="868" t="s">
        <v>1052</v>
      </c>
      <c r="E237" s="869" t="s">
        <v>12</v>
      </c>
      <c r="F237" s="867" t="s">
        <v>1034</v>
      </c>
      <c r="G237" s="870">
        <v>1</v>
      </c>
      <c r="H237" s="870"/>
      <c r="I237" s="870">
        <v>1</v>
      </c>
      <c r="J237" s="867" t="s">
        <v>53</v>
      </c>
      <c r="K237" s="869" t="s">
        <v>156</v>
      </c>
      <c r="L237" s="868" t="s">
        <v>1050</v>
      </c>
      <c r="M237" s="104"/>
      <c r="N237" s="104"/>
      <c r="O237" s="104"/>
      <c r="P237" s="104"/>
      <c r="Q237" s="104"/>
      <c r="R237" s="104"/>
      <c r="S237" s="104"/>
      <c r="T237" s="104"/>
      <c r="U237" s="104"/>
      <c r="V237" s="89"/>
    </row>
    <row r="238" spans="1:39" s="66" customFormat="1" ht="63">
      <c r="A238" s="104"/>
      <c r="B238" s="343"/>
      <c r="C238" s="867">
        <v>4</v>
      </c>
      <c r="D238" s="868" t="s">
        <v>1053</v>
      </c>
      <c r="E238" s="869" t="s">
        <v>23</v>
      </c>
      <c r="F238" s="867" t="s">
        <v>1034</v>
      </c>
      <c r="G238" s="869">
        <v>0.4</v>
      </c>
      <c r="H238" s="869"/>
      <c r="I238" s="869">
        <v>0.4</v>
      </c>
      <c r="J238" s="867" t="s">
        <v>53</v>
      </c>
      <c r="K238" s="869" t="s">
        <v>157</v>
      </c>
      <c r="L238" s="868" t="s">
        <v>1050</v>
      </c>
      <c r="M238" s="104"/>
      <c r="N238" s="104"/>
      <c r="O238" s="104"/>
      <c r="P238" s="104"/>
      <c r="Q238" s="104"/>
      <c r="R238" s="104"/>
      <c r="S238" s="104"/>
      <c r="T238" s="104"/>
      <c r="U238" s="104"/>
      <c r="V238" s="89"/>
    </row>
    <row r="239" spans="1:39" s="66" customFormat="1" ht="63">
      <c r="A239" s="104"/>
      <c r="B239" s="343"/>
      <c r="C239" s="867">
        <v>5</v>
      </c>
      <c r="D239" s="868" t="s">
        <v>1054</v>
      </c>
      <c r="E239" s="869" t="s">
        <v>23</v>
      </c>
      <c r="F239" s="867" t="s">
        <v>1034</v>
      </c>
      <c r="G239" s="870">
        <v>0.6</v>
      </c>
      <c r="H239" s="870"/>
      <c r="I239" s="870">
        <v>0.6</v>
      </c>
      <c r="J239" s="867" t="s">
        <v>53</v>
      </c>
      <c r="K239" s="869" t="s">
        <v>157</v>
      </c>
      <c r="L239" s="868" t="s">
        <v>1050</v>
      </c>
      <c r="M239" s="104"/>
      <c r="N239" s="104"/>
      <c r="O239" s="104"/>
      <c r="P239" s="104"/>
      <c r="Q239" s="104"/>
      <c r="R239" s="104"/>
      <c r="S239" s="104"/>
      <c r="T239" s="104"/>
      <c r="U239" s="104"/>
      <c r="V239" s="89"/>
    </row>
    <row r="240" spans="1:39" s="66" customFormat="1" ht="63">
      <c r="A240" s="104"/>
      <c r="B240" s="343"/>
      <c r="C240" s="867">
        <v>6</v>
      </c>
      <c r="D240" s="871" t="s">
        <v>1055</v>
      </c>
      <c r="E240" s="869" t="s">
        <v>23</v>
      </c>
      <c r="F240" s="867" t="s">
        <v>1034</v>
      </c>
      <c r="G240" s="872">
        <v>1.1000000000000001</v>
      </c>
      <c r="H240" s="872"/>
      <c r="I240" s="872">
        <v>0.9</v>
      </c>
      <c r="J240" s="867" t="s">
        <v>53</v>
      </c>
      <c r="K240" s="873" t="s">
        <v>55</v>
      </c>
      <c r="L240" s="868" t="s">
        <v>1050</v>
      </c>
      <c r="M240" s="104"/>
      <c r="N240" s="104"/>
      <c r="O240" s="104"/>
      <c r="P240" s="104"/>
      <c r="Q240" s="104"/>
      <c r="R240" s="104"/>
      <c r="S240" s="104"/>
      <c r="T240" s="104"/>
      <c r="U240" s="104"/>
      <c r="V240" s="89"/>
    </row>
    <row r="241" spans="1:39" s="66" customFormat="1" ht="63">
      <c r="A241" s="104"/>
      <c r="B241" s="343"/>
      <c r="C241" s="867">
        <v>7</v>
      </c>
      <c r="D241" s="868" t="s">
        <v>1056</v>
      </c>
      <c r="E241" s="869" t="s">
        <v>24</v>
      </c>
      <c r="F241" s="867" t="s">
        <v>1034</v>
      </c>
      <c r="G241" s="870">
        <v>0.2</v>
      </c>
      <c r="H241" s="870"/>
      <c r="I241" s="870">
        <v>0.2</v>
      </c>
      <c r="J241" s="867" t="s">
        <v>53</v>
      </c>
      <c r="K241" s="869" t="s">
        <v>55</v>
      </c>
      <c r="L241" s="868" t="s">
        <v>1050</v>
      </c>
      <c r="M241" s="104"/>
      <c r="N241" s="104"/>
      <c r="O241" s="104"/>
      <c r="P241" s="104"/>
      <c r="Q241" s="104"/>
      <c r="R241" s="104"/>
      <c r="S241" s="104"/>
      <c r="T241" s="104"/>
      <c r="U241" s="104"/>
      <c r="V241" s="89"/>
    </row>
    <row r="242" spans="1:39" s="66" customFormat="1" ht="63">
      <c r="A242" s="104"/>
      <c r="B242" s="343"/>
      <c r="C242" s="867">
        <v>8</v>
      </c>
      <c r="D242" s="868" t="s">
        <v>1057</v>
      </c>
      <c r="E242" s="869" t="s">
        <v>23</v>
      </c>
      <c r="F242" s="867" t="s">
        <v>1058</v>
      </c>
      <c r="G242" s="870">
        <v>0.5</v>
      </c>
      <c r="H242" s="870"/>
      <c r="I242" s="870">
        <v>0.5</v>
      </c>
      <c r="J242" s="867" t="s">
        <v>53</v>
      </c>
      <c r="K242" s="869" t="s">
        <v>157</v>
      </c>
      <c r="L242" s="868" t="s">
        <v>1050</v>
      </c>
      <c r="M242" s="104"/>
      <c r="N242" s="104"/>
      <c r="O242" s="104"/>
      <c r="P242" s="104"/>
      <c r="Q242" s="104"/>
      <c r="R242" s="104"/>
      <c r="S242" s="104"/>
      <c r="T242" s="104">
        <v>1</v>
      </c>
      <c r="U242" s="714">
        <f>I242</f>
        <v>0.5</v>
      </c>
      <c r="V242" s="89"/>
    </row>
    <row r="243" spans="1:39" s="351" customFormat="1">
      <c r="A243" s="585"/>
      <c r="B243" s="710"/>
      <c r="C243" s="1478" t="s">
        <v>4238</v>
      </c>
      <c r="D243" s="1478"/>
      <c r="E243" s="149"/>
      <c r="F243" s="149"/>
      <c r="G243" s="761"/>
      <c r="H243" s="762"/>
      <c r="I243" s="798"/>
      <c r="J243" s="179"/>
      <c r="K243" s="149"/>
      <c r="L243" s="149"/>
      <c r="M243" s="585"/>
      <c r="N243" s="765"/>
      <c r="O243" s="765"/>
      <c r="P243" s="765"/>
      <c r="Q243" s="766"/>
      <c r="R243" s="149"/>
      <c r="S243" s="149"/>
      <c r="T243" s="149"/>
      <c r="U243" s="149"/>
      <c r="V243" s="350"/>
    </row>
    <row r="244" spans="1:39" s="768" customFormat="1">
      <c r="A244" s="756"/>
      <c r="B244" s="348"/>
      <c r="C244" s="448" t="s">
        <v>234</v>
      </c>
      <c r="D244" s="1444" t="s">
        <v>1048</v>
      </c>
      <c r="E244" s="1447"/>
      <c r="F244" s="1448"/>
      <c r="G244" s="450"/>
      <c r="H244" s="179"/>
      <c r="I244" s="547"/>
      <c r="J244" s="179"/>
      <c r="K244" s="179"/>
      <c r="L244" s="764"/>
      <c r="M244" s="756"/>
      <c r="N244" s="769"/>
      <c r="O244" s="769"/>
      <c r="P244" s="769"/>
      <c r="Q244" s="766"/>
      <c r="R244" s="1074"/>
      <c r="S244" s="1074"/>
      <c r="T244" s="1074"/>
      <c r="U244" s="1074"/>
      <c r="V244" s="1074"/>
      <c r="W244" s="767"/>
      <c r="X244" s="767"/>
      <c r="Y244" s="767"/>
      <c r="Z244" s="767"/>
      <c r="AA244" s="767"/>
      <c r="AB244" s="767"/>
      <c r="AC244" s="767"/>
      <c r="AD244" s="767"/>
      <c r="AE244" s="767"/>
      <c r="AF244" s="767"/>
      <c r="AG244" s="767"/>
      <c r="AH244" s="767"/>
      <c r="AI244" s="767"/>
      <c r="AJ244" s="767"/>
      <c r="AK244" s="767"/>
      <c r="AL244" s="767"/>
      <c r="AM244" s="767"/>
    </row>
    <row r="245" spans="1:39" s="67" customFormat="1" ht="31.5">
      <c r="A245" s="756"/>
      <c r="B245" s="348"/>
      <c r="C245" s="90">
        <v>1</v>
      </c>
      <c r="D245" s="940" t="s">
        <v>2816</v>
      </c>
      <c r="E245" s="941" t="s">
        <v>12</v>
      </c>
      <c r="F245" s="941" t="s">
        <v>2817</v>
      </c>
      <c r="G245" s="941">
        <v>0.4</v>
      </c>
      <c r="H245" s="941"/>
      <c r="I245" s="941">
        <v>0.4</v>
      </c>
      <c r="J245" s="90" t="s">
        <v>58</v>
      </c>
      <c r="K245" s="941" t="s">
        <v>2818</v>
      </c>
      <c r="L245" s="940" t="s">
        <v>2819</v>
      </c>
      <c r="M245" s="756"/>
      <c r="N245" s="756"/>
      <c r="O245" s="756"/>
      <c r="P245" s="756"/>
      <c r="Q245" s="756"/>
      <c r="R245" s="756"/>
      <c r="S245" s="756"/>
      <c r="T245" s="756"/>
      <c r="U245" s="756"/>
      <c r="V245" s="12"/>
      <c r="W245" s="145"/>
      <c r="X245" s="145"/>
      <c r="Y245" s="145"/>
      <c r="Z245" s="145"/>
      <c r="AA245" s="145"/>
      <c r="AB245" s="145"/>
      <c r="AC245" s="145"/>
      <c r="AD245" s="145"/>
      <c r="AE245" s="145"/>
      <c r="AF245" s="145"/>
      <c r="AG245" s="145"/>
      <c r="AH245" s="145"/>
      <c r="AI245" s="145"/>
      <c r="AJ245" s="145"/>
      <c r="AK245" s="145"/>
      <c r="AL245" s="145"/>
      <c r="AM245" s="145"/>
    </row>
    <row r="246" spans="1:39" s="67" customFormat="1" ht="31.5">
      <c r="A246" s="756"/>
      <c r="B246" s="348"/>
      <c r="C246" s="90">
        <v>2</v>
      </c>
      <c r="D246" s="940" t="s">
        <v>2820</v>
      </c>
      <c r="E246" s="941" t="s">
        <v>23</v>
      </c>
      <c r="F246" s="941" t="s">
        <v>2817</v>
      </c>
      <c r="G246" s="941">
        <v>0.5</v>
      </c>
      <c r="H246" s="941"/>
      <c r="I246" s="941">
        <v>0.5</v>
      </c>
      <c r="J246" s="90" t="s">
        <v>58</v>
      </c>
      <c r="K246" s="941" t="s">
        <v>2821</v>
      </c>
      <c r="L246" s="940" t="s">
        <v>2819</v>
      </c>
      <c r="M246" s="756"/>
      <c r="N246" s="756"/>
      <c r="O246" s="756"/>
      <c r="P246" s="756"/>
      <c r="Q246" s="756"/>
      <c r="R246" s="756"/>
      <c r="S246" s="756"/>
      <c r="T246" s="756"/>
      <c r="U246" s="756"/>
      <c r="V246" s="12"/>
      <c r="W246" s="145"/>
      <c r="X246" s="145"/>
      <c r="Y246" s="145"/>
      <c r="Z246" s="145"/>
      <c r="AA246" s="145"/>
      <c r="AB246" s="145"/>
      <c r="AC246" s="145"/>
      <c r="AD246" s="145"/>
      <c r="AE246" s="145"/>
      <c r="AF246" s="145"/>
      <c r="AG246" s="145"/>
      <c r="AH246" s="145"/>
      <c r="AI246" s="145"/>
      <c r="AJ246" s="145"/>
      <c r="AK246" s="145"/>
      <c r="AL246" s="145"/>
      <c r="AM246" s="145"/>
    </row>
    <row r="247" spans="1:39" s="67" customFormat="1" ht="31.5">
      <c r="A247" s="756"/>
      <c r="B247" s="348"/>
      <c r="C247" s="90">
        <v>3</v>
      </c>
      <c r="D247" s="940" t="s">
        <v>2822</v>
      </c>
      <c r="E247" s="941" t="s">
        <v>12</v>
      </c>
      <c r="F247" s="941" t="s">
        <v>2817</v>
      </c>
      <c r="G247" s="941">
        <v>0.3</v>
      </c>
      <c r="H247" s="941"/>
      <c r="I247" s="941">
        <v>0.3</v>
      </c>
      <c r="J247" s="90" t="s">
        <v>58</v>
      </c>
      <c r="K247" s="941" t="s">
        <v>2823</v>
      </c>
      <c r="L247" s="940" t="s">
        <v>2819</v>
      </c>
      <c r="M247" s="756"/>
      <c r="N247" s="756"/>
      <c r="O247" s="756"/>
      <c r="P247" s="756"/>
      <c r="Q247" s="756"/>
      <c r="R247" s="756"/>
      <c r="S247" s="756"/>
      <c r="T247" s="756"/>
      <c r="U247" s="756"/>
      <c r="V247" s="12"/>
      <c r="W247" s="145"/>
      <c r="X247" s="145"/>
      <c r="Y247" s="145"/>
      <c r="Z247" s="145"/>
      <c r="AA247" s="145"/>
      <c r="AB247" s="145"/>
      <c r="AC247" s="145"/>
      <c r="AD247" s="145"/>
      <c r="AE247" s="145"/>
      <c r="AF247" s="145"/>
      <c r="AG247" s="145"/>
      <c r="AH247" s="145"/>
      <c r="AI247" s="145"/>
      <c r="AJ247" s="145"/>
      <c r="AK247" s="145"/>
      <c r="AL247" s="145"/>
      <c r="AM247" s="145"/>
    </row>
    <row r="248" spans="1:39" s="67" customFormat="1" ht="31.5">
      <c r="A248" s="756"/>
      <c r="B248" s="348"/>
      <c r="C248" s="90">
        <v>4</v>
      </c>
      <c r="D248" s="940" t="s">
        <v>2824</v>
      </c>
      <c r="E248" s="941" t="s">
        <v>12</v>
      </c>
      <c r="F248" s="941" t="s">
        <v>2817</v>
      </c>
      <c r="G248" s="941">
        <v>0.8</v>
      </c>
      <c r="H248" s="941"/>
      <c r="I248" s="941">
        <v>0.8</v>
      </c>
      <c r="J248" s="90" t="s">
        <v>58</v>
      </c>
      <c r="K248" s="941" t="s">
        <v>2825</v>
      </c>
      <c r="L248" s="940" t="s">
        <v>2819</v>
      </c>
      <c r="M248" s="756"/>
      <c r="N248" s="756"/>
      <c r="O248" s="756"/>
      <c r="P248" s="756"/>
      <c r="Q248" s="756"/>
      <c r="R248" s="756"/>
      <c r="S248" s="756"/>
      <c r="T248" s="756"/>
      <c r="U248" s="756"/>
      <c r="V248" s="12"/>
      <c r="W248" s="145"/>
      <c r="X248" s="145"/>
      <c r="Y248" s="145"/>
      <c r="Z248" s="145"/>
      <c r="AA248" s="145"/>
      <c r="AB248" s="145"/>
      <c r="AC248" s="145"/>
      <c r="AD248" s="145"/>
      <c r="AE248" s="145"/>
      <c r="AF248" s="145"/>
      <c r="AG248" s="145"/>
      <c r="AH248" s="145"/>
      <c r="AI248" s="145"/>
      <c r="AJ248" s="145"/>
      <c r="AK248" s="145"/>
      <c r="AL248" s="145"/>
      <c r="AM248" s="145"/>
    </row>
    <row r="249" spans="1:39" s="67" customFormat="1" ht="47.25">
      <c r="A249" s="756"/>
      <c r="B249" s="348"/>
      <c r="C249" s="90">
        <v>5</v>
      </c>
      <c r="D249" s="940" t="s">
        <v>2826</v>
      </c>
      <c r="E249" s="941" t="s">
        <v>12</v>
      </c>
      <c r="F249" s="941" t="s">
        <v>2817</v>
      </c>
      <c r="G249" s="941">
        <v>6</v>
      </c>
      <c r="H249" s="941"/>
      <c r="I249" s="941">
        <v>6</v>
      </c>
      <c r="J249" s="90" t="s">
        <v>58</v>
      </c>
      <c r="K249" s="941" t="s">
        <v>2827</v>
      </c>
      <c r="L249" s="940" t="s">
        <v>2819</v>
      </c>
      <c r="M249" s="756"/>
      <c r="N249" s="756"/>
      <c r="O249" s="756"/>
      <c r="P249" s="756"/>
      <c r="Q249" s="756"/>
      <c r="R249" s="756"/>
      <c r="S249" s="756"/>
      <c r="T249" s="756"/>
      <c r="U249" s="756"/>
      <c r="V249" s="12"/>
      <c r="W249" s="145"/>
      <c r="X249" s="145"/>
      <c r="Y249" s="145"/>
      <c r="Z249" s="145"/>
      <c r="AA249" s="145"/>
      <c r="AB249" s="145"/>
      <c r="AC249" s="145"/>
      <c r="AD249" s="145"/>
      <c r="AE249" s="145"/>
      <c r="AF249" s="145"/>
      <c r="AG249" s="145"/>
      <c r="AH249" s="145"/>
      <c r="AI249" s="145"/>
      <c r="AJ249" s="145"/>
      <c r="AK249" s="145"/>
      <c r="AL249" s="145"/>
      <c r="AM249" s="145"/>
    </row>
    <row r="250" spans="1:39" s="67" customFormat="1" ht="47.25">
      <c r="A250" s="756"/>
      <c r="B250" s="348"/>
      <c r="C250" s="90">
        <v>6</v>
      </c>
      <c r="D250" s="940" t="s">
        <v>2828</v>
      </c>
      <c r="E250" s="941" t="s">
        <v>12</v>
      </c>
      <c r="F250" s="941" t="s">
        <v>2817</v>
      </c>
      <c r="G250" s="941">
        <v>4.4000000000000004</v>
      </c>
      <c r="H250" s="941"/>
      <c r="I250" s="941">
        <v>4.4000000000000004</v>
      </c>
      <c r="J250" s="90" t="s">
        <v>58</v>
      </c>
      <c r="K250" s="941" t="s">
        <v>2829</v>
      </c>
      <c r="L250" s="940" t="s">
        <v>2819</v>
      </c>
      <c r="M250" s="756"/>
      <c r="N250" s="756"/>
      <c r="O250" s="756"/>
      <c r="P250" s="756"/>
      <c r="Q250" s="756"/>
      <c r="R250" s="756"/>
      <c r="S250" s="756"/>
      <c r="T250" s="756"/>
      <c r="U250" s="756"/>
      <c r="V250" s="12"/>
      <c r="W250" s="145"/>
      <c r="X250" s="145"/>
      <c r="Y250" s="145"/>
      <c r="Z250" s="145"/>
      <c r="AA250" s="145"/>
      <c r="AB250" s="145"/>
      <c r="AC250" s="145"/>
      <c r="AD250" s="145"/>
      <c r="AE250" s="145"/>
      <c r="AF250" s="145"/>
      <c r="AG250" s="145"/>
      <c r="AH250" s="145"/>
      <c r="AI250" s="145"/>
      <c r="AJ250" s="145"/>
      <c r="AK250" s="145"/>
      <c r="AL250" s="145"/>
      <c r="AM250" s="145"/>
    </row>
    <row r="251" spans="1:39" s="67" customFormat="1" ht="31.5">
      <c r="A251" s="756"/>
      <c r="B251" s="348"/>
      <c r="C251" s="90">
        <v>7</v>
      </c>
      <c r="D251" s="940" t="s">
        <v>2830</v>
      </c>
      <c r="E251" s="941" t="s">
        <v>12</v>
      </c>
      <c r="F251" s="941" t="s">
        <v>2817</v>
      </c>
      <c r="G251" s="941">
        <v>1.2</v>
      </c>
      <c r="H251" s="941"/>
      <c r="I251" s="941">
        <v>1.2</v>
      </c>
      <c r="J251" s="90" t="s">
        <v>58</v>
      </c>
      <c r="K251" s="941" t="s">
        <v>2831</v>
      </c>
      <c r="L251" s="940" t="s">
        <v>2819</v>
      </c>
      <c r="M251" s="756"/>
      <c r="N251" s="756"/>
      <c r="O251" s="756"/>
      <c r="P251" s="756"/>
      <c r="Q251" s="756"/>
      <c r="R251" s="756"/>
      <c r="S251" s="756"/>
      <c r="T251" s="756"/>
      <c r="U251" s="756"/>
      <c r="V251" s="12"/>
      <c r="W251" s="145"/>
      <c r="X251" s="145"/>
      <c r="Y251" s="145"/>
      <c r="Z251" s="145"/>
      <c r="AA251" s="145"/>
      <c r="AB251" s="145"/>
      <c r="AC251" s="145"/>
      <c r="AD251" s="145"/>
      <c r="AE251" s="145"/>
      <c r="AF251" s="145"/>
      <c r="AG251" s="145"/>
      <c r="AH251" s="145"/>
      <c r="AI251" s="145"/>
      <c r="AJ251" s="145"/>
      <c r="AK251" s="145"/>
      <c r="AL251" s="145"/>
      <c r="AM251" s="145"/>
    </row>
    <row r="252" spans="1:39" s="67" customFormat="1" ht="47.25">
      <c r="A252" s="756"/>
      <c r="B252" s="348"/>
      <c r="C252" s="90">
        <v>8</v>
      </c>
      <c r="D252" s="940" t="s">
        <v>2832</v>
      </c>
      <c r="E252" s="941" t="s">
        <v>12</v>
      </c>
      <c r="F252" s="941" t="s">
        <v>2817</v>
      </c>
      <c r="G252" s="941">
        <v>1.8</v>
      </c>
      <c r="H252" s="941"/>
      <c r="I252" s="941">
        <v>1.8</v>
      </c>
      <c r="J252" s="90" t="s">
        <v>58</v>
      </c>
      <c r="K252" s="941" t="s">
        <v>2833</v>
      </c>
      <c r="L252" s="940" t="s">
        <v>2819</v>
      </c>
      <c r="M252" s="756"/>
      <c r="N252" s="756"/>
      <c r="O252" s="756"/>
      <c r="P252" s="756"/>
      <c r="Q252" s="756"/>
      <c r="R252" s="756"/>
      <c r="S252" s="756"/>
      <c r="T252" s="756"/>
      <c r="U252" s="756"/>
      <c r="V252" s="12"/>
      <c r="W252" s="145"/>
      <c r="X252" s="145"/>
      <c r="Y252" s="145"/>
      <c r="Z252" s="145"/>
      <c r="AA252" s="145"/>
      <c r="AB252" s="145"/>
      <c r="AC252" s="145"/>
      <c r="AD252" s="145"/>
      <c r="AE252" s="145"/>
      <c r="AF252" s="145"/>
      <c r="AG252" s="145"/>
      <c r="AH252" s="145"/>
      <c r="AI252" s="145"/>
      <c r="AJ252" s="145"/>
      <c r="AK252" s="145"/>
      <c r="AL252" s="145"/>
      <c r="AM252" s="145"/>
    </row>
    <row r="253" spans="1:39" s="67" customFormat="1" ht="31.5">
      <c r="A253" s="756"/>
      <c r="B253" s="348"/>
      <c r="C253" s="90">
        <v>9</v>
      </c>
      <c r="D253" s="940" t="s">
        <v>2834</v>
      </c>
      <c r="E253" s="941" t="s">
        <v>12</v>
      </c>
      <c r="F253" s="941" t="s">
        <v>2817</v>
      </c>
      <c r="G253" s="941">
        <v>0.5</v>
      </c>
      <c r="H253" s="941"/>
      <c r="I253" s="941">
        <v>0.5</v>
      </c>
      <c r="J253" s="90" t="s">
        <v>58</v>
      </c>
      <c r="K253" s="941" t="s">
        <v>2835</v>
      </c>
      <c r="L253" s="940" t="s">
        <v>2819</v>
      </c>
      <c r="M253" s="756"/>
      <c r="N253" s="756"/>
      <c r="O253" s="756"/>
      <c r="P253" s="756"/>
      <c r="Q253" s="756"/>
      <c r="R253" s="756"/>
      <c r="S253" s="756"/>
      <c r="T253" s="756"/>
      <c r="U253" s="756"/>
      <c r="V253" s="12"/>
      <c r="W253" s="145"/>
      <c r="X253" s="145"/>
      <c r="Y253" s="145"/>
      <c r="Z253" s="145"/>
      <c r="AA253" s="145"/>
      <c r="AB253" s="145"/>
      <c r="AC253" s="145"/>
      <c r="AD253" s="145"/>
      <c r="AE253" s="145"/>
      <c r="AF253" s="145"/>
      <c r="AG253" s="145"/>
      <c r="AH253" s="145"/>
      <c r="AI253" s="145"/>
      <c r="AJ253" s="145"/>
      <c r="AK253" s="145"/>
      <c r="AL253" s="145"/>
      <c r="AM253" s="145"/>
    </row>
    <row r="254" spans="1:39" s="67" customFormat="1" ht="31.5">
      <c r="A254" s="756"/>
      <c r="B254" s="348"/>
      <c r="C254" s="90">
        <v>10</v>
      </c>
      <c r="D254" s="940" t="s">
        <v>2836</v>
      </c>
      <c r="E254" s="941" t="s">
        <v>23</v>
      </c>
      <c r="F254" s="941" t="s">
        <v>2817</v>
      </c>
      <c r="G254" s="941">
        <v>2.5</v>
      </c>
      <c r="H254" s="941"/>
      <c r="I254" s="941">
        <v>2.5</v>
      </c>
      <c r="J254" s="90" t="s">
        <v>58</v>
      </c>
      <c r="K254" s="941" t="s">
        <v>2837</v>
      </c>
      <c r="L254" s="940" t="s">
        <v>2819</v>
      </c>
      <c r="M254" s="756"/>
      <c r="N254" s="756"/>
      <c r="O254" s="756"/>
      <c r="P254" s="756"/>
      <c r="Q254" s="756"/>
      <c r="R254" s="756"/>
      <c r="S254" s="756"/>
      <c r="T254" s="756"/>
      <c r="U254" s="756"/>
      <c r="V254" s="12"/>
      <c r="W254" s="145"/>
      <c r="X254" s="145"/>
      <c r="Y254" s="145"/>
      <c r="Z254" s="145"/>
      <c r="AA254" s="145"/>
      <c r="AB254" s="145"/>
      <c r="AC254" s="145"/>
      <c r="AD254" s="145"/>
      <c r="AE254" s="145"/>
      <c r="AF254" s="145"/>
      <c r="AG254" s="145"/>
      <c r="AH254" s="145"/>
      <c r="AI254" s="145"/>
      <c r="AJ254" s="145"/>
      <c r="AK254" s="145"/>
      <c r="AL254" s="145"/>
      <c r="AM254" s="145"/>
    </row>
    <row r="255" spans="1:39" s="67" customFormat="1" ht="47.25">
      <c r="A255" s="756"/>
      <c r="B255" s="348"/>
      <c r="C255" s="90">
        <v>11</v>
      </c>
      <c r="D255" s="940" t="s">
        <v>2838</v>
      </c>
      <c r="E255" s="941" t="s">
        <v>23</v>
      </c>
      <c r="F255" s="941" t="s">
        <v>2817</v>
      </c>
      <c r="G255" s="941">
        <v>2</v>
      </c>
      <c r="H255" s="941"/>
      <c r="I255" s="941">
        <v>2</v>
      </c>
      <c r="J255" s="90" t="s">
        <v>58</v>
      </c>
      <c r="K255" s="941" t="s">
        <v>2839</v>
      </c>
      <c r="L255" s="940" t="s">
        <v>2819</v>
      </c>
      <c r="M255" s="756"/>
      <c r="N255" s="756"/>
      <c r="O255" s="756"/>
      <c r="P255" s="756"/>
      <c r="Q255" s="756"/>
      <c r="R255" s="756"/>
      <c r="S255" s="756"/>
      <c r="T255" s="756"/>
      <c r="U255" s="756"/>
      <c r="V255" s="12"/>
      <c r="W255" s="145"/>
      <c r="X255" s="145"/>
      <c r="Y255" s="145"/>
      <c r="Z255" s="145"/>
      <c r="AA255" s="145"/>
      <c r="AB255" s="145"/>
      <c r="AC255" s="145"/>
      <c r="AD255" s="145"/>
      <c r="AE255" s="145"/>
      <c r="AF255" s="145"/>
      <c r="AG255" s="145"/>
      <c r="AH255" s="145"/>
      <c r="AI255" s="145"/>
      <c r="AJ255" s="145"/>
      <c r="AK255" s="145"/>
      <c r="AL255" s="145"/>
      <c r="AM255" s="145"/>
    </row>
    <row r="256" spans="1:39" s="67" customFormat="1" ht="31.5">
      <c r="A256" s="756"/>
      <c r="B256" s="348"/>
      <c r="C256" s="90">
        <v>12</v>
      </c>
      <c r="D256" s="940" t="s">
        <v>2840</v>
      </c>
      <c r="E256" s="941" t="s">
        <v>59</v>
      </c>
      <c r="F256" s="941" t="s">
        <v>2817</v>
      </c>
      <c r="G256" s="941">
        <v>0.6</v>
      </c>
      <c r="H256" s="941"/>
      <c r="I256" s="941">
        <v>0.6</v>
      </c>
      <c r="J256" s="90" t="s">
        <v>58</v>
      </c>
      <c r="K256" s="941" t="s">
        <v>2821</v>
      </c>
      <c r="L256" s="940" t="s">
        <v>2819</v>
      </c>
      <c r="M256" s="756"/>
      <c r="N256" s="756"/>
      <c r="O256" s="756"/>
      <c r="P256" s="756"/>
      <c r="Q256" s="756"/>
      <c r="R256" s="756"/>
      <c r="S256" s="756"/>
      <c r="T256" s="756"/>
      <c r="U256" s="756"/>
      <c r="V256" s="12"/>
      <c r="W256" s="145"/>
      <c r="X256" s="145"/>
      <c r="Y256" s="145"/>
      <c r="Z256" s="145"/>
      <c r="AA256" s="145"/>
      <c r="AB256" s="145"/>
      <c r="AC256" s="145"/>
      <c r="AD256" s="145"/>
      <c r="AE256" s="145"/>
      <c r="AF256" s="145"/>
      <c r="AG256" s="145"/>
      <c r="AH256" s="145"/>
      <c r="AI256" s="145"/>
      <c r="AJ256" s="145"/>
      <c r="AK256" s="145"/>
      <c r="AL256" s="145"/>
      <c r="AM256" s="145"/>
    </row>
    <row r="257" spans="1:39" s="67" customFormat="1" ht="31.5">
      <c r="A257" s="756"/>
      <c r="B257" s="348"/>
      <c r="C257" s="90">
        <v>13</v>
      </c>
      <c r="D257" s="940" t="s">
        <v>2841</v>
      </c>
      <c r="E257" s="941" t="s">
        <v>23</v>
      </c>
      <c r="F257" s="941" t="s">
        <v>2817</v>
      </c>
      <c r="G257" s="941">
        <v>0.6</v>
      </c>
      <c r="H257" s="941">
        <v>0.15</v>
      </c>
      <c r="I257" s="941">
        <v>0.6</v>
      </c>
      <c r="J257" s="90" t="s">
        <v>58</v>
      </c>
      <c r="K257" s="941" t="s">
        <v>2842</v>
      </c>
      <c r="L257" s="940" t="s">
        <v>2819</v>
      </c>
      <c r="M257" s="756"/>
      <c r="N257" s="756"/>
      <c r="O257" s="756"/>
      <c r="P257" s="756"/>
      <c r="Q257" s="756"/>
      <c r="R257" s="756"/>
      <c r="S257" s="756"/>
      <c r="T257" s="756"/>
      <c r="U257" s="756"/>
      <c r="V257" s="12"/>
      <c r="W257" s="145"/>
      <c r="X257" s="145"/>
      <c r="Y257" s="145"/>
      <c r="Z257" s="145"/>
      <c r="AA257" s="145"/>
      <c r="AB257" s="145"/>
      <c r="AC257" s="145"/>
      <c r="AD257" s="145"/>
      <c r="AE257" s="145"/>
      <c r="AF257" s="145"/>
      <c r="AG257" s="145"/>
      <c r="AH257" s="145"/>
      <c r="AI257" s="145"/>
      <c r="AJ257" s="145"/>
      <c r="AK257" s="145"/>
      <c r="AL257" s="145"/>
      <c r="AM257" s="145"/>
    </row>
    <row r="258" spans="1:39" s="67" customFormat="1" ht="31.5">
      <c r="A258" s="756"/>
      <c r="B258" s="348"/>
      <c r="C258" s="90">
        <v>14</v>
      </c>
      <c r="D258" s="940" t="s">
        <v>2843</v>
      </c>
      <c r="E258" s="941" t="s">
        <v>23</v>
      </c>
      <c r="F258" s="941" t="s">
        <v>2817</v>
      </c>
      <c r="G258" s="941">
        <v>0.28000000000000003</v>
      </c>
      <c r="H258" s="941"/>
      <c r="I258" s="941">
        <v>0.28000000000000003</v>
      </c>
      <c r="J258" s="90" t="s">
        <v>58</v>
      </c>
      <c r="K258" s="941" t="s">
        <v>2835</v>
      </c>
      <c r="L258" s="940" t="s">
        <v>2819</v>
      </c>
      <c r="M258" s="756"/>
      <c r="N258" s="756"/>
      <c r="O258" s="756"/>
      <c r="P258" s="756"/>
      <c r="Q258" s="756"/>
      <c r="R258" s="756"/>
      <c r="S258" s="756"/>
      <c r="T258" s="756"/>
      <c r="U258" s="756"/>
      <c r="V258" s="12"/>
      <c r="W258" s="145"/>
      <c r="X258" s="145"/>
      <c r="Y258" s="145"/>
      <c r="Z258" s="145"/>
      <c r="AA258" s="145"/>
      <c r="AB258" s="145"/>
      <c r="AC258" s="145"/>
      <c r="AD258" s="145"/>
      <c r="AE258" s="145"/>
      <c r="AF258" s="145"/>
      <c r="AG258" s="145"/>
      <c r="AH258" s="145"/>
      <c r="AI258" s="145"/>
      <c r="AJ258" s="145"/>
      <c r="AK258" s="145"/>
      <c r="AL258" s="145"/>
      <c r="AM258" s="145"/>
    </row>
    <row r="259" spans="1:39" s="67" customFormat="1" ht="63">
      <c r="A259" s="756"/>
      <c r="B259" s="348"/>
      <c r="C259" s="90">
        <v>15</v>
      </c>
      <c r="D259" s="940" t="s">
        <v>2844</v>
      </c>
      <c r="E259" s="941" t="s">
        <v>23</v>
      </c>
      <c r="F259" s="941" t="s">
        <v>2817</v>
      </c>
      <c r="G259" s="941">
        <v>0.6</v>
      </c>
      <c r="H259" s="941"/>
      <c r="I259" s="941">
        <v>0.6</v>
      </c>
      <c r="J259" s="90" t="s">
        <v>58</v>
      </c>
      <c r="K259" s="941" t="s">
        <v>2827</v>
      </c>
      <c r="L259" s="940" t="s">
        <v>2819</v>
      </c>
      <c r="M259" s="756"/>
      <c r="N259" s="756"/>
      <c r="O259" s="756"/>
      <c r="P259" s="756"/>
      <c r="Q259" s="756"/>
      <c r="R259" s="756"/>
      <c r="S259" s="756"/>
      <c r="T259" s="756"/>
      <c r="U259" s="756"/>
      <c r="V259" s="12"/>
      <c r="W259" s="145"/>
      <c r="X259" s="145"/>
      <c r="Y259" s="145"/>
      <c r="Z259" s="145"/>
      <c r="AA259" s="145"/>
      <c r="AB259" s="145"/>
      <c r="AC259" s="145"/>
      <c r="AD259" s="145"/>
      <c r="AE259" s="145"/>
      <c r="AF259" s="145"/>
      <c r="AG259" s="145"/>
      <c r="AH259" s="145"/>
      <c r="AI259" s="145"/>
      <c r="AJ259" s="145"/>
      <c r="AK259" s="145"/>
      <c r="AL259" s="145"/>
      <c r="AM259" s="145"/>
    </row>
    <row r="260" spans="1:39" s="67" customFormat="1" ht="63">
      <c r="A260" s="756"/>
      <c r="B260" s="348"/>
      <c r="C260" s="90">
        <v>16</v>
      </c>
      <c r="D260" s="940" t="s">
        <v>2845</v>
      </c>
      <c r="E260" s="941" t="s">
        <v>24</v>
      </c>
      <c r="F260" s="941" t="s">
        <v>2817</v>
      </c>
      <c r="G260" s="941">
        <v>1</v>
      </c>
      <c r="H260" s="941">
        <v>1</v>
      </c>
      <c r="I260" s="941">
        <v>1</v>
      </c>
      <c r="J260" s="90" t="s">
        <v>58</v>
      </c>
      <c r="K260" s="941" t="s">
        <v>2846</v>
      </c>
      <c r="L260" s="940" t="s">
        <v>2819</v>
      </c>
      <c r="M260" s="756"/>
      <c r="N260" s="756"/>
      <c r="O260" s="756"/>
      <c r="P260" s="756"/>
      <c r="Q260" s="756"/>
      <c r="R260" s="756"/>
      <c r="S260" s="756"/>
      <c r="T260" s="756"/>
      <c r="U260" s="756"/>
      <c r="V260" s="12"/>
      <c r="W260" s="145"/>
      <c r="X260" s="145"/>
      <c r="Y260" s="145"/>
      <c r="Z260" s="145"/>
      <c r="AA260" s="145"/>
      <c r="AB260" s="145"/>
      <c r="AC260" s="145"/>
      <c r="AD260" s="145"/>
      <c r="AE260" s="145"/>
      <c r="AF260" s="145"/>
      <c r="AG260" s="145"/>
      <c r="AH260" s="145"/>
      <c r="AI260" s="145"/>
      <c r="AJ260" s="145"/>
      <c r="AK260" s="145"/>
      <c r="AL260" s="145"/>
      <c r="AM260" s="145"/>
    </row>
    <row r="261" spans="1:39" s="67" customFormat="1" ht="47.25">
      <c r="A261" s="756"/>
      <c r="B261" s="348"/>
      <c r="C261" s="90">
        <v>17</v>
      </c>
      <c r="D261" s="940" t="s">
        <v>2847</v>
      </c>
      <c r="E261" s="941" t="s">
        <v>24</v>
      </c>
      <c r="F261" s="941" t="s">
        <v>2817</v>
      </c>
      <c r="G261" s="941">
        <v>1.6</v>
      </c>
      <c r="H261" s="941"/>
      <c r="I261" s="941">
        <v>1.6</v>
      </c>
      <c r="J261" s="90" t="s">
        <v>58</v>
      </c>
      <c r="K261" s="941" t="s">
        <v>2848</v>
      </c>
      <c r="L261" s="940" t="s">
        <v>2849</v>
      </c>
      <c r="M261" s="756"/>
      <c r="N261" s="756"/>
      <c r="O261" s="756"/>
      <c r="P261" s="756"/>
      <c r="Q261" s="756"/>
      <c r="R261" s="756"/>
      <c r="S261" s="756"/>
      <c r="T261" s="756"/>
      <c r="U261" s="756"/>
      <c r="V261" s="12"/>
      <c r="W261" s="145"/>
      <c r="X261" s="145"/>
      <c r="Y261" s="145"/>
      <c r="Z261" s="145"/>
      <c r="AA261" s="145"/>
      <c r="AB261" s="145"/>
      <c r="AC261" s="145"/>
      <c r="AD261" s="145"/>
      <c r="AE261" s="145"/>
      <c r="AF261" s="145"/>
      <c r="AG261" s="145"/>
      <c r="AH261" s="145"/>
      <c r="AI261" s="145"/>
      <c r="AJ261" s="145"/>
      <c r="AK261" s="145"/>
      <c r="AL261" s="145"/>
      <c r="AM261" s="145"/>
    </row>
    <row r="262" spans="1:39" s="67" customFormat="1" ht="47.25">
      <c r="A262" s="756"/>
      <c r="B262" s="348"/>
      <c r="C262" s="90">
        <v>18</v>
      </c>
      <c r="D262" s="940" t="s">
        <v>2850</v>
      </c>
      <c r="E262" s="941" t="s">
        <v>24</v>
      </c>
      <c r="F262" s="941" t="s">
        <v>2817</v>
      </c>
      <c r="G262" s="941">
        <v>1.2</v>
      </c>
      <c r="H262" s="941"/>
      <c r="I262" s="941">
        <v>1.2</v>
      </c>
      <c r="J262" s="90" t="s">
        <v>58</v>
      </c>
      <c r="K262" s="941" t="s">
        <v>2851</v>
      </c>
      <c r="L262" s="940" t="s">
        <v>2849</v>
      </c>
      <c r="M262" s="756"/>
      <c r="N262" s="756"/>
      <c r="O262" s="756"/>
      <c r="P262" s="756"/>
      <c r="Q262" s="756"/>
      <c r="R262" s="756"/>
      <c r="S262" s="756"/>
      <c r="T262" s="756"/>
      <c r="U262" s="756"/>
      <c r="V262" s="12"/>
      <c r="W262" s="145"/>
      <c r="X262" s="145"/>
      <c r="Y262" s="145"/>
      <c r="Z262" s="145"/>
      <c r="AA262" s="145"/>
      <c r="AB262" s="145"/>
      <c r="AC262" s="145"/>
      <c r="AD262" s="145"/>
      <c r="AE262" s="145"/>
      <c r="AF262" s="145"/>
      <c r="AG262" s="145"/>
      <c r="AH262" s="145"/>
      <c r="AI262" s="145"/>
      <c r="AJ262" s="145"/>
      <c r="AK262" s="145"/>
      <c r="AL262" s="145"/>
      <c r="AM262" s="145"/>
    </row>
    <row r="263" spans="1:39" s="67" customFormat="1" ht="63">
      <c r="A263" s="756"/>
      <c r="B263" s="348"/>
      <c r="C263" s="90">
        <v>19</v>
      </c>
      <c r="D263" s="940" t="s">
        <v>2852</v>
      </c>
      <c r="E263" s="941" t="s">
        <v>24</v>
      </c>
      <c r="F263" s="941" t="s">
        <v>2817</v>
      </c>
      <c r="G263" s="941">
        <v>1.1000000000000001</v>
      </c>
      <c r="H263" s="941">
        <v>1.1000000000000001</v>
      </c>
      <c r="I263" s="941">
        <v>1.1000000000000001</v>
      </c>
      <c r="J263" s="90" t="s">
        <v>58</v>
      </c>
      <c r="K263" s="941" t="s">
        <v>2853</v>
      </c>
      <c r="L263" s="940" t="s">
        <v>2819</v>
      </c>
      <c r="M263" s="756"/>
      <c r="N263" s="756"/>
      <c r="O263" s="756"/>
      <c r="P263" s="756"/>
      <c r="Q263" s="756"/>
      <c r="R263" s="756"/>
      <c r="S263" s="756"/>
      <c r="T263" s="756"/>
      <c r="U263" s="756"/>
      <c r="V263" s="12"/>
      <c r="W263" s="145"/>
      <c r="X263" s="145"/>
      <c r="Y263" s="145"/>
      <c r="Z263" s="145"/>
      <c r="AA263" s="145"/>
      <c r="AB263" s="145"/>
      <c r="AC263" s="145"/>
      <c r="AD263" s="145"/>
      <c r="AE263" s="145"/>
      <c r="AF263" s="145"/>
      <c r="AG263" s="145"/>
      <c r="AH263" s="145"/>
      <c r="AI263" s="145"/>
      <c r="AJ263" s="145"/>
      <c r="AK263" s="145"/>
      <c r="AL263" s="145"/>
      <c r="AM263" s="145"/>
    </row>
    <row r="264" spans="1:39" s="67" customFormat="1" ht="63">
      <c r="A264" s="756"/>
      <c r="B264" s="348"/>
      <c r="C264" s="90">
        <v>20</v>
      </c>
      <c r="D264" s="940" t="s">
        <v>2854</v>
      </c>
      <c r="E264" s="941" t="s">
        <v>24</v>
      </c>
      <c r="F264" s="941" t="s">
        <v>2817</v>
      </c>
      <c r="G264" s="941">
        <v>1.3</v>
      </c>
      <c r="H264" s="941">
        <v>1.3</v>
      </c>
      <c r="I264" s="941">
        <v>1.3</v>
      </c>
      <c r="J264" s="90" t="s">
        <v>58</v>
      </c>
      <c r="K264" s="941" t="s">
        <v>2855</v>
      </c>
      <c r="L264" s="940" t="s">
        <v>2819</v>
      </c>
      <c r="M264" s="756"/>
      <c r="N264" s="756"/>
      <c r="O264" s="756"/>
      <c r="P264" s="756"/>
      <c r="Q264" s="756"/>
      <c r="R264" s="756"/>
      <c r="S264" s="756"/>
      <c r="T264" s="756"/>
      <c r="U264" s="756"/>
      <c r="V264" s="12"/>
      <c r="W264" s="145"/>
      <c r="X264" s="145"/>
      <c r="Y264" s="145"/>
      <c r="Z264" s="145"/>
      <c r="AA264" s="145"/>
      <c r="AB264" s="145"/>
      <c r="AC264" s="145"/>
      <c r="AD264" s="145"/>
      <c r="AE264" s="145"/>
      <c r="AF264" s="145"/>
      <c r="AG264" s="145"/>
      <c r="AH264" s="145"/>
      <c r="AI264" s="145"/>
      <c r="AJ264" s="145"/>
      <c r="AK264" s="145"/>
      <c r="AL264" s="145"/>
      <c r="AM264" s="145"/>
    </row>
    <row r="265" spans="1:39" s="67" customFormat="1" ht="63">
      <c r="A265" s="756"/>
      <c r="B265" s="348"/>
      <c r="C265" s="90">
        <v>21</v>
      </c>
      <c r="D265" s="940" t="s">
        <v>2856</v>
      </c>
      <c r="E265" s="941" t="s">
        <v>24</v>
      </c>
      <c r="F265" s="941" t="s">
        <v>2817</v>
      </c>
      <c r="G265" s="941">
        <v>1.2</v>
      </c>
      <c r="H265" s="941">
        <v>1.2</v>
      </c>
      <c r="I265" s="941">
        <v>1.2</v>
      </c>
      <c r="J265" s="90" t="s">
        <v>58</v>
      </c>
      <c r="K265" s="941" t="s">
        <v>2857</v>
      </c>
      <c r="L265" s="940" t="s">
        <v>2819</v>
      </c>
      <c r="M265" s="756"/>
      <c r="N265" s="756"/>
      <c r="O265" s="756"/>
      <c r="P265" s="756"/>
      <c r="Q265" s="756"/>
      <c r="R265" s="756"/>
      <c r="S265" s="756"/>
      <c r="T265" s="756"/>
      <c r="U265" s="756"/>
      <c r="V265" s="12"/>
      <c r="W265" s="145"/>
      <c r="X265" s="145"/>
      <c r="Y265" s="145"/>
      <c r="Z265" s="145"/>
      <c r="AA265" s="145"/>
      <c r="AB265" s="145"/>
      <c r="AC265" s="145"/>
      <c r="AD265" s="145"/>
      <c r="AE265" s="145"/>
      <c r="AF265" s="145"/>
      <c r="AG265" s="145"/>
      <c r="AH265" s="145"/>
      <c r="AI265" s="145"/>
      <c r="AJ265" s="145"/>
      <c r="AK265" s="145"/>
      <c r="AL265" s="145"/>
      <c r="AM265" s="145"/>
    </row>
    <row r="266" spans="1:39" s="67" customFormat="1" ht="31.5">
      <c r="A266" s="756"/>
      <c r="B266" s="348"/>
      <c r="C266" s="90">
        <v>22</v>
      </c>
      <c r="D266" s="940" t="s">
        <v>2858</v>
      </c>
      <c r="E266" s="941" t="s">
        <v>31</v>
      </c>
      <c r="F266" s="941" t="s">
        <v>2817</v>
      </c>
      <c r="G266" s="941">
        <v>0.2</v>
      </c>
      <c r="H266" s="941">
        <v>0.2</v>
      </c>
      <c r="I266" s="941">
        <v>0.2</v>
      </c>
      <c r="J266" s="90" t="s">
        <v>58</v>
      </c>
      <c r="K266" s="941" t="s">
        <v>2748</v>
      </c>
      <c r="L266" s="940" t="s">
        <v>2819</v>
      </c>
      <c r="M266" s="756"/>
      <c r="N266" s="756"/>
      <c r="O266" s="756"/>
      <c r="P266" s="756"/>
      <c r="Q266" s="756"/>
      <c r="R266" s="756"/>
      <c r="S266" s="756"/>
      <c r="T266" s="756"/>
      <c r="U266" s="756"/>
      <c r="V266" s="12"/>
      <c r="W266" s="145"/>
      <c r="X266" s="145"/>
      <c r="Y266" s="145"/>
      <c r="Z266" s="145"/>
      <c r="AA266" s="145"/>
      <c r="AB266" s="145"/>
      <c r="AC266" s="145"/>
      <c r="AD266" s="145"/>
      <c r="AE266" s="145"/>
      <c r="AF266" s="145"/>
      <c r="AG266" s="145"/>
      <c r="AH266" s="145"/>
      <c r="AI266" s="145"/>
      <c r="AJ266" s="145"/>
      <c r="AK266" s="145"/>
      <c r="AL266" s="145"/>
      <c r="AM266" s="145"/>
    </row>
    <row r="267" spans="1:39" s="67" customFormat="1" ht="47.25">
      <c r="A267" s="756"/>
      <c r="B267" s="348"/>
      <c r="C267" s="90">
        <v>23</v>
      </c>
      <c r="D267" s="940" t="s">
        <v>2859</v>
      </c>
      <c r="E267" s="941" t="s">
        <v>31</v>
      </c>
      <c r="F267" s="941" t="s">
        <v>2817</v>
      </c>
      <c r="G267" s="941">
        <v>0.16</v>
      </c>
      <c r="H267" s="941"/>
      <c r="I267" s="941">
        <v>0.16</v>
      </c>
      <c r="J267" s="90" t="s">
        <v>58</v>
      </c>
      <c r="K267" s="941" t="s">
        <v>2860</v>
      </c>
      <c r="L267" s="940" t="s">
        <v>2861</v>
      </c>
      <c r="M267" s="756"/>
      <c r="N267" s="756"/>
      <c r="O267" s="756"/>
      <c r="P267" s="756"/>
      <c r="Q267" s="756"/>
      <c r="R267" s="756"/>
      <c r="S267" s="756"/>
      <c r="T267" s="756"/>
      <c r="U267" s="756"/>
      <c r="V267" s="12"/>
      <c r="W267" s="145"/>
      <c r="X267" s="145"/>
      <c r="Y267" s="145"/>
      <c r="Z267" s="145"/>
      <c r="AA267" s="145"/>
      <c r="AB267" s="145"/>
      <c r="AC267" s="145"/>
      <c r="AD267" s="145"/>
      <c r="AE267" s="145"/>
      <c r="AF267" s="145"/>
      <c r="AG267" s="145"/>
      <c r="AH267" s="145"/>
      <c r="AI267" s="145"/>
      <c r="AJ267" s="145"/>
      <c r="AK267" s="145"/>
      <c r="AL267" s="145"/>
      <c r="AM267" s="145"/>
    </row>
    <row r="268" spans="1:39" s="67" customFormat="1" ht="31.5">
      <c r="A268" s="756"/>
      <c r="B268" s="348"/>
      <c r="C268" s="90">
        <v>24</v>
      </c>
      <c r="D268" s="940" t="s">
        <v>2862</v>
      </c>
      <c r="E268" s="941" t="s">
        <v>31</v>
      </c>
      <c r="F268" s="941" t="s">
        <v>2817</v>
      </c>
      <c r="G268" s="941">
        <v>1.6</v>
      </c>
      <c r="H268" s="941">
        <v>1.6</v>
      </c>
      <c r="I268" s="941">
        <v>1.6</v>
      </c>
      <c r="J268" s="90" t="s">
        <v>58</v>
      </c>
      <c r="K268" s="941" t="s">
        <v>2823</v>
      </c>
      <c r="L268" s="940" t="s">
        <v>2819</v>
      </c>
      <c r="M268" s="756"/>
      <c r="N268" s="756"/>
      <c r="O268" s="756"/>
      <c r="P268" s="756"/>
      <c r="Q268" s="756"/>
      <c r="R268" s="756"/>
      <c r="S268" s="756"/>
      <c r="T268" s="756"/>
      <c r="U268" s="756"/>
      <c r="V268" s="12"/>
      <c r="W268" s="145"/>
      <c r="X268" s="145"/>
      <c r="Y268" s="145"/>
      <c r="Z268" s="145"/>
      <c r="AA268" s="145"/>
      <c r="AB268" s="145"/>
      <c r="AC268" s="145"/>
      <c r="AD268" s="145"/>
      <c r="AE268" s="145"/>
      <c r="AF268" s="145"/>
      <c r="AG268" s="145"/>
      <c r="AH268" s="145"/>
      <c r="AI268" s="145"/>
      <c r="AJ268" s="145"/>
      <c r="AK268" s="145"/>
      <c r="AL268" s="145"/>
      <c r="AM268" s="145"/>
    </row>
    <row r="269" spans="1:39" s="67" customFormat="1" ht="47.25">
      <c r="A269" s="756"/>
      <c r="B269" s="348"/>
      <c r="C269" s="90">
        <v>25</v>
      </c>
      <c r="D269" s="940" t="s">
        <v>2863</v>
      </c>
      <c r="E269" s="941" t="s">
        <v>31</v>
      </c>
      <c r="F269" s="941" t="s">
        <v>2817</v>
      </c>
      <c r="G269" s="941">
        <v>0.1</v>
      </c>
      <c r="H269" s="941"/>
      <c r="I269" s="941">
        <v>0.1</v>
      </c>
      <c r="J269" s="90" t="s">
        <v>58</v>
      </c>
      <c r="K269" s="941" t="s">
        <v>2864</v>
      </c>
      <c r="L269" s="940" t="s">
        <v>2861</v>
      </c>
      <c r="M269" s="756"/>
      <c r="N269" s="756"/>
      <c r="O269" s="756"/>
      <c r="P269" s="756"/>
      <c r="Q269" s="756"/>
      <c r="R269" s="756"/>
      <c r="S269" s="756"/>
      <c r="T269" s="756"/>
      <c r="U269" s="756"/>
      <c r="V269" s="12"/>
      <c r="W269" s="145"/>
      <c r="X269" s="145"/>
      <c r="Y269" s="145"/>
      <c r="Z269" s="145"/>
      <c r="AA269" s="145"/>
      <c r="AB269" s="145"/>
      <c r="AC269" s="145"/>
      <c r="AD269" s="145"/>
      <c r="AE269" s="145"/>
      <c r="AF269" s="145"/>
      <c r="AG269" s="145"/>
      <c r="AH269" s="145"/>
      <c r="AI269" s="145"/>
      <c r="AJ269" s="145"/>
      <c r="AK269" s="145"/>
      <c r="AL269" s="145"/>
      <c r="AM269" s="145"/>
    </row>
    <row r="270" spans="1:39" s="67" customFormat="1" ht="31.5">
      <c r="A270" s="756"/>
      <c r="B270" s="348"/>
      <c r="C270" s="90">
        <v>26</v>
      </c>
      <c r="D270" s="940" t="s">
        <v>2865</v>
      </c>
      <c r="E270" s="941" t="s">
        <v>31</v>
      </c>
      <c r="F270" s="941" t="s">
        <v>2817</v>
      </c>
      <c r="G270" s="941">
        <v>0.1</v>
      </c>
      <c r="H270" s="941"/>
      <c r="I270" s="941">
        <v>0.1</v>
      </c>
      <c r="J270" s="90" t="s">
        <v>58</v>
      </c>
      <c r="K270" s="941" t="s">
        <v>2792</v>
      </c>
      <c r="L270" s="940" t="s">
        <v>2861</v>
      </c>
      <c r="M270" s="756"/>
      <c r="N270" s="756"/>
      <c r="O270" s="756"/>
      <c r="P270" s="756"/>
      <c r="Q270" s="756"/>
      <c r="R270" s="756"/>
      <c r="S270" s="756"/>
      <c r="T270" s="756"/>
      <c r="U270" s="756"/>
      <c r="V270" s="12"/>
      <c r="W270" s="145"/>
      <c r="X270" s="145"/>
      <c r="Y270" s="145"/>
      <c r="Z270" s="145"/>
      <c r="AA270" s="145"/>
      <c r="AB270" s="145"/>
      <c r="AC270" s="145"/>
      <c r="AD270" s="145"/>
      <c r="AE270" s="145"/>
      <c r="AF270" s="145"/>
      <c r="AG270" s="145"/>
      <c r="AH270" s="145"/>
      <c r="AI270" s="145"/>
      <c r="AJ270" s="145"/>
      <c r="AK270" s="145"/>
      <c r="AL270" s="145"/>
      <c r="AM270" s="145"/>
    </row>
    <row r="271" spans="1:39" s="67" customFormat="1" ht="31.5">
      <c r="A271" s="756"/>
      <c r="B271" s="348"/>
      <c r="C271" s="90">
        <v>27</v>
      </c>
      <c r="D271" s="940" t="s">
        <v>2866</v>
      </c>
      <c r="E271" s="941" t="s">
        <v>31</v>
      </c>
      <c r="F271" s="941" t="s">
        <v>2817</v>
      </c>
      <c r="G271" s="941">
        <v>0.1</v>
      </c>
      <c r="H271" s="941"/>
      <c r="I271" s="941">
        <v>0.1</v>
      </c>
      <c r="J271" s="90" t="s">
        <v>58</v>
      </c>
      <c r="K271" s="941" t="s">
        <v>2750</v>
      </c>
      <c r="L271" s="940" t="s">
        <v>2861</v>
      </c>
      <c r="M271" s="756"/>
      <c r="N271" s="756"/>
      <c r="O271" s="756"/>
      <c r="P271" s="756"/>
      <c r="Q271" s="756"/>
      <c r="R271" s="756"/>
      <c r="S271" s="756"/>
      <c r="T271" s="756"/>
      <c r="U271" s="756"/>
      <c r="V271" s="12"/>
      <c r="W271" s="145"/>
      <c r="X271" s="145"/>
      <c r="Y271" s="145"/>
      <c r="Z271" s="145"/>
      <c r="AA271" s="145"/>
      <c r="AB271" s="145"/>
      <c r="AC271" s="145"/>
      <c r="AD271" s="145"/>
      <c r="AE271" s="145"/>
      <c r="AF271" s="145"/>
      <c r="AG271" s="145"/>
      <c r="AH271" s="145"/>
      <c r="AI271" s="145"/>
      <c r="AJ271" s="145"/>
      <c r="AK271" s="145"/>
      <c r="AL271" s="145"/>
      <c r="AM271" s="145"/>
    </row>
    <row r="272" spans="1:39" s="67" customFormat="1" ht="31.5">
      <c r="A272" s="756"/>
      <c r="B272" s="348"/>
      <c r="C272" s="90">
        <v>28</v>
      </c>
      <c r="D272" s="940" t="s">
        <v>2867</v>
      </c>
      <c r="E272" s="869" t="s">
        <v>23</v>
      </c>
      <c r="F272" s="941" t="s">
        <v>2817</v>
      </c>
      <c r="G272" s="1186">
        <v>1.35</v>
      </c>
      <c r="H272" s="1186">
        <v>1.3</v>
      </c>
      <c r="I272" s="1186">
        <v>1.35</v>
      </c>
      <c r="J272" s="90" t="s">
        <v>58</v>
      </c>
      <c r="K272" s="941" t="s">
        <v>2868</v>
      </c>
      <c r="L272" s="940" t="s">
        <v>2819</v>
      </c>
      <c r="M272" s="756"/>
      <c r="N272" s="756"/>
      <c r="O272" s="756"/>
      <c r="P272" s="756"/>
      <c r="Q272" s="756"/>
      <c r="R272" s="756"/>
      <c r="S272" s="756"/>
      <c r="T272" s="756"/>
      <c r="U272" s="756"/>
      <c r="V272" s="12"/>
      <c r="W272" s="145"/>
      <c r="X272" s="145"/>
      <c r="Y272" s="145"/>
      <c r="Z272" s="145"/>
      <c r="AA272" s="145"/>
      <c r="AB272" s="145"/>
      <c r="AC272" s="145"/>
      <c r="AD272" s="145"/>
      <c r="AE272" s="145"/>
      <c r="AF272" s="145"/>
      <c r="AG272" s="145"/>
      <c r="AH272" s="145"/>
      <c r="AI272" s="145"/>
      <c r="AJ272" s="145"/>
      <c r="AK272" s="145"/>
      <c r="AL272" s="145"/>
      <c r="AM272" s="145"/>
    </row>
    <row r="273" spans="1:39" s="67" customFormat="1" ht="47.25">
      <c r="A273" s="756"/>
      <c r="B273" s="348"/>
      <c r="C273" s="90">
        <v>29</v>
      </c>
      <c r="D273" s="940" t="s">
        <v>2869</v>
      </c>
      <c r="E273" s="869" t="s">
        <v>23</v>
      </c>
      <c r="F273" s="941" t="s">
        <v>2817</v>
      </c>
      <c r="G273" s="1186">
        <v>1</v>
      </c>
      <c r="H273" s="1186">
        <v>1</v>
      </c>
      <c r="I273" s="1186">
        <v>1</v>
      </c>
      <c r="J273" s="90" t="s">
        <v>58</v>
      </c>
      <c r="K273" s="941" t="s">
        <v>2821</v>
      </c>
      <c r="L273" s="940" t="s">
        <v>2819</v>
      </c>
      <c r="M273" s="756"/>
      <c r="N273" s="756"/>
      <c r="O273" s="756"/>
      <c r="P273" s="756"/>
      <c r="Q273" s="756"/>
      <c r="R273" s="756"/>
      <c r="S273" s="756"/>
      <c r="T273" s="756"/>
      <c r="U273" s="756"/>
      <c r="V273" s="12"/>
      <c r="W273" s="145"/>
      <c r="X273" s="145"/>
      <c r="Y273" s="145"/>
      <c r="Z273" s="145"/>
      <c r="AA273" s="145"/>
      <c r="AB273" s="145"/>
      <c r="AC273" s="145"/>
      <c r="AD273" s="145"/>
      <c r="AE273" s="145"/>
      <c r="AF273" s="145"/>
      <c r="AG273" s="145"/>
      <c r="AH273" s="145"/>
      <c r="AI273" s="145"/>
      <c r="AJ273" s="145"/>
      <c r="AK273" s="145"/>
      <c r="AL273" s="145"/>
      <c r="AM273" s="145"/>
    </row>
    <row r="274" spans="1:39" s="67" customFormat="1" ht="47.25">
      <c r="A274" s="756"/>
      <c r="B274" s="348"/>
      <c r="C274" s="90">
        <v>30</v>
      </c>
      <c r="D274" s="940" t="s">
        <v>2870</v>
      </c>
      <c r="E274" s="869" t="s">
        <v>23</v>
      </c>
      <c r="F274" s="941" t="s">
        <v>2817</v>
      </c>
      <c r="G274" s="1186">
        <v>0.5</v>
      </c>
      <c r="H274" s="1186"/>
      <c r="I274" s="1186">
        <v>0.5</v>
      </c>
      <c r="J274" s="90" t="s">
        <v>58</v>
      </c>
      <c r="K274" s="941" t="s">
        <v>2871</v>
      </c>
      <c r="L274" s="940" t="s">
        <v>2819</v>
      </c>
      <c r="M274" s="756"/>
      <c r="N274" s="756"/>
      <c r="O274" s="756"/>
      <c r="P274" s="756"/>
      <c r="Q274" s="756"/>
      <c r="R274" s="756"/>
      <c r="S274" s="756"/>
      <c r="T274" s="756"/>
      <c r="U274" s="756"/>
      <c r="V274" s="12"/>
      <c r="W274" s="145"/>
      <c r="X274" s="145"/>
      <c r="Y274" s="145"/>
      <c r="Z274" s="145"/>
      <c r="AA274" s="145"/>
      <c r="AB274" s="145"/>
      <c r="AC274" s="145"/>
      <c r="AD274" s="145"/>
      <c r="AE274" s="145"/>
      <c r="AF274" s="145"/>
      <c r="AG274" s="145"/>
      <c r="AH274" s="145"/>
      <c r="AI274" s="145"/>
      <c r="AJ274" s="145"/>
      <c r="AK274" s="145"/>
      <c r="AL274" s="145"/>
      <c r="AM274" s="145"/>
    </row>
    <row r="275" spans="1:39" s="67" customFormat="1" ht="31.5">
      <c r="A275" s="756"/>
      <c r="B275" s="348"/>
      <c r="C275" s="90">
        <v>31</v>
      </c>
      <c r="D275" s="940" t="s">
        <v>2872</v>
      </c>
      <c r="E275" s="869" t="s">
        <v>23</v>
      </c>
      <c r="F275" s="941" t="s">
        <v>2817</v>
      </c>
      <c r="G275" s="1186">
        <v>4.0999999999999996</v>
      </c>
      <c r="H275" s="1186">
        <v>4.0999999999999996</v>
      </c>
      <c r="I275" s="1186">
        <v>4.0999999999999996</v>
      </c>
      <c r="J275" s="90" t="s">
        <v>58</v>
      </c>
      <c r="K275" s="941" t="s">
        <v>2873</v>
      </c>
      <c r="L275" s="940" t="s">
        <v>2819</v>
      </c>
      <c r="M275" s="756"/>
      <c r="N275" s="756"/>
      <c r="O275" s="756"/>
      <c r="P275" s="756"/>
      <c r="Q275" s="756"/>
      <c r="R275" s="756"/>
      <c r="S275" s="756"/>
      <c r="T275" s="756"/>
      <c r="U275" s="756"/>
      <c r="V275" s="12"/>
      <c r="W275" s="145"/>
      <c r="X275" s="145"/>
      <c r="Y275" s="145"/>
      <c r="Z275" s="145"/>
      <c r="AA275" s="145"/>
      <c r="AB275" s="145"/>
      <c r="AC275" s="145"/>
      <c r="AD275" s="145"/>
      <c r="AE275" s="145"/>
      <c r="AF275" s="145"/>
      <c r="AG275" s="145"/>
      <c r="AH275" s="145"/>
      <c r="AI275" s="145"/>
      <c r="AJ275" s="145"/>
      <c r="AK275" s="145"/>
      <c r="AL275" s="145"/>
      <c r="AM275" s="145"/>
    </row>
    <row r="276" spans="1:39" s="67" customFormat="1" ht="31.5">
      <c r="A276" s="756"/>
      <c r="B276" s="348"/>
      <c r="C276" s="90">
        <v>32</v>
      </c>
      <c r="D276" s="940" t="s">
        <v>2874</v>
      </c>
      <c r="E276" s="869" t="s">
        <v>1243</v>
      </c>
      <c r="F276" s="941" t="s">
        <v>2817</v>
      </c>
      <c r="G276" s="1186">
        <v>1.1000000000000001</v>
      </c>
      <c r="H276" s="1186">
        <v>1.1000000000000001</v>
      </c>
      <c r="I276" s="1186">
        <v>1.1000000000000001</v>
      </c>
      <c r="J276" s="90" t="s">
        <v>58</v>
      </c>
      <c r="K276" s="941" t="s">
        <v>2875</v>
      </c>
      <c r="L276" s="940" t="s">
        <v>2861</v>
      </c>
      <c r="M276" s="756"/>
      <c r="N276" s="756"/>
      <c r="O276" s="756"/>
      <c r="P276" s="756"/>
      <c r="Q276" s="756"/>
      <c r="R276" s="756"/>
      <c r="S276" s="756"/>
      <c r="T276" s="585">
        <v>1</v>
      </c>
      <c r="U276" s="714">
        <f>I276</f>
        <v>1.1000000000000001</v>
      </c>
      <c r="V276" s="12"/>
      <c r="W276" s="145"/>
      <c r="X276" s="145"/>
      <c r="Y276" s="145"/>
      <c r="Z276" s="145"/>
      <c r="AA276" s="145"/>
      <c r="AB276" s="145"/>
      <c r="AC276" s="145"/>
      <c r="AD276" s="145"/>
      <c r="AE276" s="145"/>
      <c r="AF276" s="145"/>
      <c r="AG276" s="145"/>
      <c r="AH276" s="145"/>
      <c r="AI276" s="145"/>
      <c r="AJ276" s="145"/>
      <c r="AK276" s="145"/>
      <c r="AL276" s="145"/>
      <c r="AM276" s="145"/>
    </row>
    <row r="277" spans="1:39" s="67" customFormat="1" ht="31.5">
      <c r="A277" s="756"/>
      <c r="B277" s="348"/>
      <c r="C277" s="90">
        <v>33</v>
      </c>
      <c r="D277" s="940" t="s">
        <v>2876</v>
      </c>
      <c r="E277" s="869" t="s">
        <v>23</v>
      </c>
      <c r="F277" s="941" t="s">
        <v>2817</v>
      </c>
      <c r="G277" s="1186">
        <v>2</v>
      </c>
      <c r="H277" s="1186">
        <v>2</v>
      </c>
      <c r="I277" s="1186">
        <v>2</v>
      </c>
      <c r="J277" s="90" t="s">
        <v>58</v>
      </c>
      <c r="K277" s="941" t="s">
        <v>2877</v>
      </c>
      <c r="L277" s="940" t="s">
        <v>2819</v>
      </c>
      <c r="M277" s="756"/>
      <c r="N277" s="756"/>
      <c r="O277" s="756"/>
      <c r="P277" s="756"/>
      <c r="Q277" s="756"/>
      <c r="R277" s="756"/>
      <c r="S277" s="756"/>
      <c r="T277" s="585">
        <v>1</v>
      </c>
      <c r="U277" s="714">
        <f>I277</f>
        <v>2</v>
      </c>
      <c r="V277" s="12"/>
      <c r="W277" s="145"/>
      <c r="X277" s="145"/>
      <c r="Y277" s="145"/>
      <c r="Z277" s="145"/>
      <c r="AA277" s="145"/>
      <c r="AB277" s="145"/>
      <c r="AC277" s="145"/>
      <c r="AD277" s="145"/>
      <c r="AE277" s="145"/>
      <c r="AF277" s="145"/>
      <c r="AG277" s="145"/>
      <c r="AH277" s="145"/>
      <c r="AI277" s="145"/>
      <c r="AJ277" s="145"/>
      <c r="AK277" s="145"/>
      <c r="AL277" s="145"/>
      <c r="AM277" s="145"/>
    </row>
    <row r="278" spans="1:39" s="351" customFormat="1">
      <c r="A278" s="585"/>
      <c r="B278" s="710"/>
      <c r="C278" s="1479" t="s">
        <v>4239</v>
      </c>
      <c r="D278" s="1480"/>
      <c r="E278" s="149"/>
      <c r="F278" s="149"/>
      <c r="G278" s="761"/>
      <c r="H278" s="762"/>
      <c r="I278" s="798"/>
      <c r="J278" s="179"/>
      <c r="K278" s="149"/>
      <c r="L278" s="149"/>
      <c r="M278" s="585"/>
      <c r="N278" s="765"/>
      <c r="O278" s="765"/>
      <c r="P278" s="765"/>
      <c r="Q278" s="766"/>
      <c r="R278" s="149"/>
      <c r="S278" s="149"/>
      <c r="T278" s="149"/>
      <c r="U278" s="149"/>
      <c r="V278" s="350"/>
    </row>
    <row r="279" spans="1:39" s="770" customFormat="1">
      <c r="A279" s="104"/>
      <c r="B279" s="343"/>
      <c r="C279" s="448" t="s">
        <v>233</v>
      </c>
      <c r="D279" s="1444" t="s">
        <v>746</v>
      </c>
      <c r="E279" s="1447"/>
      <c r="F279" s="1448"/>
      <c r="G279" s="450"/>
      <c r="H279" s="179"/>
      <c r="I279" s="179"/>
      <c r="J279" s="179"/>
      <c r="K279" s="179"/>
      <c r="L279" s="764"/>
      <c r="M279" s="748"/>
      <c r="N279" s="793"/>
      <c r="O279" s="793"/>
      <c r="P279" s="793"/>
      <c r="Q279" s="766"/>
      <c r="R279" s="794"/>
      <c r="S279" s="794"/>
      <c r="T279" s="794"/>
      <c r="U279" s="794"/>
      <c r="V279" s="794"/>
      <c r="W279" s="795"/>
      <c r="X279" s="775"/>
      <c r="Y279" s="775"/>
      <c r="Z279" s="775"/>
    </row>
    <row r="280" spans="1:39" s="770" customFormat="1">
      <c r="A280" s="104"/>
      <c r="B280" s="343"/>
      <c r="C280" s="448" t="s">
        <v>234</v>
      </c>
      <c r="D280" s="1444" t="s">
        <v>1048</v>
      </c>
      <c r="E280" s="1447"/>
      <c r="F280" s="1448"/>
      <c r="G280" s="450"/>
      <c r="H280" s="179"/>
      <c r="I280" s="179"/>
      <c r="J280" s="179"/>
      <c r="K280" s="179"/>
      <c r="L280" s="764"/>
      <c r="M280" s="748"/>
      <c r="N280" s="793"/>
      <c r="O280" s="793"/>
      <c r="P280" s="793"/>
      <c r="Q280" s="766"/>
      <c r="R280" s="794"/>
      <c r="S280" s="794"/>
      <c r="T280" s="794"/>
      <c r="U280" s="794"/>
      <c r="V280" s="794"/>
      <c r="W280" s="795"/>
      <c r="X280" s="775"/>
      <c r="Y280" s="775"/>
      <c r="Z280" s="775"/>
    </row>
    <row r="281" spans="1:39" s="66" customFormat="1" ht="47.25">
      <c r="A281" s="104"/>
      <c r="B281" s="343"/>
      <c r="C281" s="181">
        <v>1</v>
      </c>
      <c r="D281" s="878" t="s">
        <v>1079</v>
      </c>
      <c r="E281" s="5" t="s">
        <v>22</v>
      </c>
      <c r="F281" s="5" t="s">
        <v>651</v>
      </c>
      <c r="G281" s="3">
        <v>5.4</v>
      </c>
      <c r="H281" s="3">
        <v>5.4</v>
      </c>
      <c r="I281" s="3">
        <v>5.4</v>
      </c>
      <c r="J281" s="123" t="s">
        <v>60</v>
      </c>
      <c r="K281" s="5" t="s">
        <v>359</v>
      </c>
      <c r="L281" s="5" t="s">
        <v>1080</v>
      </c>
      <c r="M281" s="748"/>
      <c r="N281" s="638">
        <f>G281</f>
        <v>5.4</v>
      </c>
      <c r="O281" s="749"/>
      <c r="P281" s="749"/>
      <c r="Q281" s="715">
        <v>1</v>
      </c>
      <c r="R281" s="715">
        <f>I281</f>
        <v>5.4</v>
      </c>
      <c r="S281" s="750"/>
      <c r="T281" s="750"/>
      <c r="U281" s="750"/>
      <c r="V281" s="154"/>
      <c r="W281" s="164"/>
      <c r="X281" s="89"/>
      <c r="Y281" s="89"/>
      <c r="Z281" s="89"/>
    </row>
    <row r="282" spans="1:39" s="66" customFormat="1" ht="63">
      <c r="A282" s="104"/>
      <c r="B282" s="343"/>
      <c r="C282" s="181">
        <v>2</v>
      </c>
      <c r="D282" s="878" t="s">
        <v>1081</v>
      </c>
      <c r="E282" s="5" t="s">
        <v>23</v>
      </c>
      <c r="F282" s="5" t="s">
        <v>675</v>
      </c>
      <c r="G282" s="3">
        <v>0.9</v>
      </c>
      <c r="H282" s="3">
        <v>0.9</v>
      </c>
      <c r="I282" s="3">
        <v>0.9</v>
      </c>
      <c r="J282" s="123" t="s">
        <v>60</v>
      </c>
      <c r="K282" s="5" t="s">
        <v>370</v>
      </c>
      <c r="L282" s="5" t="s">
        <v>1082</v>
      </c>
      <c r="M282" s="748"/>
      <c r="N282" s="638">
        <f>G282</f>
        <v>0.9</v>
      </c>
      <c r="O282" s="749"/>
      <c r="P282" s="749"/>
      <c r="Q282" s="715">
        <v>1</v>
      </c>
      <c r="R282" s="715">
        <f>I282</f>
        <v>0.9</v>
      </c>
      <c r="S282" s="750"/>
      <c r="T282" s="750"/>
      <c r="U282" s="750"/>
      <c r="V282" s="154"/>
      <c r="W282" s="164"/>
      <c r="X282" s="89"/>
      <c r="Y282" s="89"/>
      <c r="Z282" s="89"/>
    </row>
    <row r="283" spans="1:39" s="66" customFormat="1" ht="63">
      <c r="A283" s="104"/>
      <c r="B283" s="343"/>
      <c r="C283" s="181">
        <v>3</v>
      </c>
      <c r="D283" s="878" t="s">
        <v>1083</v>
      </c>
      <c r="E283" s="5" t="s">
        <v>24</v>
      </c>
      <c r="F283" s="5" t="s">
        <v>675</v>
      </c>
      <c r="G283" s="3">
        <v>0.4</v>
      </c>
      <c r="H283" s="3">
        <v>0.4</v>
      </c>
      <c r="I283" s="3">
        <v>0.4</v>
      </c>
      <c r="J283" s="123" t="s">
        <v>60</v>
      </c>
      <c r="K283" s="5" t="s">
        <v>360</v>
      </c>
      <c r="L283" s="5" t="s">
        <v>1084</v>
      </c>
      <c r="M283" s="748"/>
      <c r="N283" s="638">
        <f>G283</f>
        <v>0.4</v>
      </c>
      <c r="O283" s="749"/>
      <c r="P283" s="749"/>
      <c r="Q283" s="715">
        <v>1</v>
      </c>
      <c r="R283" s="715">
        <f>I283</f>
        <v>0.4</v>
      </c>
      <c r="S283" s="750"/>
      <c r="T283" s="750"/>
      <c r="U283" s="750"/>
      <c r="V283" s="154"/>
      <c r="W283" s="164"/>
      <c r="X283" s="89"/>
      <c r="Y283" s="89"/>
      <c r="Z283" s="89"/>
    </row>
    <row r="284" spans="1:39" s="66" customFormat="1" ht="63">
      <c r="A284" s="104"/>
      <c r="B284" s="343"/>
      <c r="C284" s="181">
        <v>4</v>
      </c>
      <c r="D284" s="878" t="s">
        <v>1085</v>
      </c>
      <c r="E284" s="5" t="s">
        <v>24</v>
      </c>
      <c r="F284" s="5" t="s">
        <v>675</v>
      </c>
      <c r="G284" s="3">
        <v>0.73</v>
      </c>
      <c r="H284" s="3">
        <v>0.73</v>
      </c>
      <c r="I284" s="3">
        <v>0.73</v>
      </c>
      <c r="J284" s="123" t="s">
        <v>60</v>
      </c>
      <c r="K284" s="5" t="s">
        <v>373</v>
      </c>
      <c r="L284" s="5" t="s">
        <v>1086</v>
      </c>
      <c r="M284" s="748"/>
      <c r="N284" s="638">
        <f>G284</f>
        <v>0.73</v>
      </c>
      <c r="O284" s="749"/>
      <c r="P284" s="749"/>
      <c r="Q284" s="715">
        <v>1</v>
      </c>
      <c r="R284" s="715">
        <f>I284</f>
        <v>0.73</v>
      </c>
      <c r="S284" s="750"/>
      <c r="T284" s="750"/>
      <c r="U284" s="750"/>
      <c r="V284" s="154"/>
      <c r="W284" s="164"/>
      <c r="X284" s="89"/>
      <c r="Y284" s="89"/>
      <c r="Z284" s="89"/>
    </row>
    <row r="285" spans="1:39" s="770" customFormat="1" ht="63">
      <c r="A285" s="104"/>
      <c r="B285" s="343"/>
      <c r="C285" s="181">
        <v>5</v>
      </c>
      <c r="D285" s="878" t="s">
        <v>1087</v>
      </c>
      <c r="E285" s="5" t="s">
        <v>23</v>
      </c>
      <c r="F285" s="5" t="s">
        <v>675</v>
      </c>
      <c r="G285" s="3">
        <v>4.8</v>
      </c>
      <c r="H285" s="3">
        <v>4.8</v>
      </c>
      <c r="I285" s="3">
        <v>4.8</v>
      </c>
      <c r="J285" s="123" t="s">
        <v>60</v>
      </c>
      <c r="K285" s="5" t="s">
        <v>1088</v>
      </c>
      <c r="L285" s="5" t="s">
        <v>1089</v>
      </c>
      <c r="M285" s="748"/>
      <c r="N285" s="793"/>
      <c r="O285" s="793"/>
      <c r="P285" s="793"/>
      <c r="Q285" s="766"/>
      <c r="R285" s="794"/>
      <c r="S285" s="794"/>
      <c r="T285" s="794"/>
      <c r="U285" s="794"/>
      <c r="V285" s="794"/>
      <c r="W285" s="795"/>
      <c r="X285" s="775"/>
      <c r="Y285" s="775"/>
      <c r="Z285" s="775"/>
    </row>
    <row r="286" spans="1:39" s="66" customFormat="1" ht="63">
      <c r="A286" s="104"/>
      <c r="B286" s="343"/>
      <c r="C286" s="181">
        <v>6</v>
      </c>
      <c r="D286" s="878" t="s">
        <v>1090</v>
      </c>
      <c r="E286" s="5" t="s">
        <v>23</v>
      </c>
      <c r="F286" s="5" t="s">
        <v>675</v>
      </c>
      <c r="G286" s="3">
        <v>6</v>
      </c>
      <c r="H286" s="3">
        <v>6</v>
      </c>
      <c r="I286" s="3">
        <v>6</v>
      </c>
      <c r="J286" s="123" t="s">
        <v>60</v>
      </c>
      <c r="K286" s="5" t="s">
        <v>1091</v>
      </c>
      <c r="L286" s="5" t="s">
        <v>1092</v>
      </c>
      <c r="M286" s="748"/>
      <c r="N286" s="638">
        <f>G286</f>
        <v>6</v>
      </c>
      <c r="O286" s="749"/>
      <c r="P286" s="749"/>
      <c r="Q286" s="715">
        <v>1</v>
      </c>
      <c r="R286" s="715">
        <f t="shared" ref="R286:R288" si="16">I286</f>
        <v>6</v>
      </c>
      <c r="S286" s="750"/>
      <c r="T286" s="750"/>
      <c r="U286" s="750"/>
      <c r="V286" s="154"/>
      <c r="W286" s="164"/>
      <c r="X286" s="89"/>
      <c r="Y286" s="89"/>
      <c r="Z286" s="89"/>
    </row>
    <row r="287" spans="1:39" s="66" customFormat="1" ht="63">
      <c r="A287" s="104"/>
      <c r="B287" s="343"/>
      <c r="C287" s="181">
        <v>7</v>
      </c>
      <c r="D287" s="878" t="s">
        <v>1093</v>
      </c>
      <c r="E287" s="5" t="s">
        <v>20</v>
      </c>
      <c r="F287" s="5" t="s">
        <v>675</v>
      </c>
      <c r="G287" s="3">
        <v>0.2</v>
      </c>
      <c r="H287" s="3">
        <v>0.2</v>
      </c>
      <c r="I287" s="3">
        <v>0.2</v>
      </c>
      <c r="J287" s="123" t="s">
        <v>60</v>
      </c>
      <c r="K287" s="5" t="s">
        <v>361</v>
      </c>
      <c r="L287" s="5" t="s">
        <v>1094</v>
      </c>
      <c r="M287" s="748"/>
      <c r="N287" s="638">
        <f>G287</f>
        <v>0.2</v>
      </c>
      <c r="O287" s="749"/>
      <c r="P287" s="749"/>
      <c r="Q287" s="715">
        <v>1</v>
      </c>
      <c r="R287" s="715">
        <f t="shared" si="16"/>
        <v>0.2</v>
      </c>
      <c r="S287" s="750"/>
      <c r="T287" s="750"/>
      <c r="U287" s="750"/>
      <c r="V287" s="154"/>
      <c r="W287" s="164"/>
      <c r="X287" s="89"/>
      <c r="Y287" s="89"/>
      <c r="Z287" s="89"/>
    </row>
    <row r="288" spans="1:39" s="66" customFormat="1" ht="63">
      <c r="A288" s="104"/>
      <c r="B288" s="343"/>
      <c r="C288" s="181">
        <v>8</v>
      </c>
      <c r="D288" s="878" t="s">
        <v>1095</v>
      </c>
      <c r="E288" s="5" t="s">
        <v>20</v>
      </c>
      <c r="F288" s="5" t="s">
        <v>675</v>
      </c>
      <c r="G288" s="3">
        <v>0.15</v>
      </c>
      <c r="H288" s="3">
        <v>0.15</v>
      </c>
      <c r="I288" s="3">
        <v>0.15</v>
      </c>
      <c r="J288" s="123" t="s">
        <v>60</v>
      </c>
      <c r="K288" s="5" t="s">
        <v>367</v>
      </c>
      <c r="L288" s="5" t="s">
        <v>1096</v>
      </c>
      <c r="M288" s="748"/>
      <c r="N288" s="638">
        <f>G288</f>
        <v>0.15</v>
      </c>
      <c r="O288" s="749"/>
      <c r="P288" s="749"/>
      <c r="Q288" s="715">
        <v>1</v>
      </c>
      <c r="R288" s="715">
        <f t="shared" si="16"/>
        <v>0.15</v>
      </c>
      <c r="S288" s="750"/>
      <c r="T288" s="750"/>
      <c r="U288" s="750"/>
      <c r="V288" s="154"/>
      <c r="W288" s="164"/>
      <c r="X288" s="89"/>
      <c r="Y288" s="89"/>
      <c r="Z288" s="89"/>
    </row>
    <row r="289" spans="1:23" s="79" customFormat="1" ht="110.25">
      <c r="A289" s="104"/>
      <c r="B289" s="343"/>
      <c r="C289" s="181">
        <v>9</v>
      </c>
      <c r="D289" s="878" t="s">
        <v>1097</v>
      </c>
      <c r="E289" s="5" t="s">
        <v>20</v>
      </c>
      <c r="F289" s="5" t="s">
        <v>675</v>
      </c>
      <c r="G289" s="3">
        <v>0.88</v>
      </c>
      <c r="H289" s="3">
        <v>0.88</v>
      </c>
      <c r="I289" s="3">
        <v>0.88</v>
      </c>
      <c r="J289" s="123" t="s">
        <v>60</v>
      </c>
      <c r="K289" s="5" t="s">
        <v>1098</v>
      </c>
      <c r="L289" s="5" t="s">
        <v>1099</v>
      </c>
      <c r="M289" s="748"/>
      <c r="N289" s="748"/>
      <c r="O289" s="748"/>
      <c r="P289" s="748"/>
      <c r="Q289" s="750"/>
      <c r="R289" s="750"/>
      <c r="S289" s="750"/>
      <c r="T289" s="585">
        <v>1</v>
      </c>
      <c r="U289" s="714">
        <f>I289</f>
        <v>0.88</v>
      </c>
      <c r="V289" s="154"/>
      <c r="W289" s="165"/>
    </row>
    <row r="290" spans="1:23" s="351" customFormat="1">
      <c r="A290" s="585"/>
      <c r="B290" s="710"/>
      <c r="C290" s="1478" t="s">
        <v>4240</v>
      </c>
      <c r="D290" s="1478"/>
      <c r="E290" s="149"/>
      <c r="F290" s="149"/>
      <c r="G290" s="761"/>
      <c r="H290" s="762"/>
      <c r="I290" s="798"/>
      <c r="J290" s="179"/>
      <c r="K290" s="149"/>
      <c r="L290" s="149"/>
      <c r="M290" s="585"/>
      <c r="N290" s="765"/>
      <c r="O290" s="765"/>
      <c r="P290" s="765"/>
      <c r="Q290" s="766"/>
      <c r="R290" s="149"/>
      <c r="S290" s="149"/>
      <c r="T290" s="149"/>
      <c r="U290" s="149"/>
      <c r="V290" s="350"/>
    </row>
    <row r="291" spans="1:23" s="768" customFormat="1">
      <c r="A291" s="756"/>
      <c r="B291" s="348"/>
      <c r="C291" s="448" t="s">
        <v>234</v>
      </c>
      <c r="D291" s="1444" t="s">
        <v>1048</v>
      </c>
      <c r="E291" s="1447"/>
      <c r="F291" s="1448"/>
      <c r="G291" s="450"/>
      <c r="H291" s="179"/>
      <c r="I291" s="179"/>
      <c r="J291" s="179"/>
      <c r="K291" s="179"/>
      <c r="L291" s="764"/>
      <c r="M291" s="756"/>
      <c r="N291" s="769"/>
      <c r="O291" s="769"/>
      <c r="P291" s="769"/>
      <c r="Q291" s="766"/>
      <c r="R291" s="1074"/>
      <c r="S291" s="1074"/>
      <c r="T291" s="775"/>
      <c r="U291" s="1074"/>
      <c r="V291" s="1074"/>
    </row>
    <row r="292" spans="1:23" s="67" customFormat="1" ht="63">
      <c r="A292" s="756"/>
      <c r="B292" s="348"/>
      <c r="C292" s="123">
        <v>1</v>
      </c>
      <c r="D292" s="122" t="s">
        <v>3717</v>
      </c>
      <c r="E292" s="123" t="s">
        <v>24</v>
      </c>
      <c r="F292" s="123" t="s">
        <v>567</v>
      </c>
      <c r="G292" s="14">
        <v>1.2</v>
      </c>
      <c r="H292" s="14">
        <v>1.2</v>
      </c>
      <c r="I292" s="14">
        <v>1.2</v>
      </c>
      <c r="J292" s="5" t="s">
        <v>147</v>
      </c>
      <c r="K292" s="123" t="s">
        <v>3718</v>
      </c>
      <c r="L292" s="1065" t="s">
        <v>3719</v>
      </c>
      <c r="M292" s="756"/>
      <c r="N292" s="638"/>
      <c r="O292" s="756"/>
      <c r="P292" s="756"/>
      <c r="Q292" s="756"/>
      <c r="R292" s="756"/>
      <c r="S292" s="756"/>
      <c r="T292" s="104"/>
      <c r="U292" s="756"/>
      <c r="V292" s="12"/>
    </row>
    <row r="293" spans="1:23" s="67" customFormat="1" ht="63">
      <c r="A293" s="756"/>
      <c r="B293" s="348"/>
      <c r="C293" s="123">
        <v>2</v>
      </c>
      <c r="D293" s="12" t="s">
        <v>1131</v>
      </c>
      <c r="E293" s="123" t="s">
        <v>24</v>
      </c>
      <c r="F293" s="123" t="s">
        <v>567</v>
      </c>
      <c r="G293" s="14">
        <v>0.54</v>
      </c>
      <c r="H293" s="14">
        <v>0.54</v>
      </c>
      <c r="I293" s="14">
        <v>0.54</v>
      </c>
      <c r="J293" s="5" t="s">
        <v>147</v>
      </c>
      <c r="K293" s="123" t="s">
        <v>227</v>
      </c>
      <c r="L293" s="412" t="s">
        <v>3722</v>
      </c>
      <c r="M293" s="756"/>
      <c r="N293" s="638">
        <f>G293</f>
        <v>0.54</v>
      </c>
      <c r="O293" s="756"/>
      <c r="P293" s="756"/>
      <c r="Q293" s="756"/>
      <c r="R293" s="756"/>
      <c r="S293" s="756"/>
      <c r="T293" s="104"/>
      <c r="U293" s="756"/>
      <c r="V293" s="12"/>
    </row>
    <row r="294" spans="1:23" s="67" customFormat="1" ht="63">
      <c r="A294" s="756"/>
      <c r="B294" s="348"/>
      <c r="C294" s="123">
        <v>3</v>
      </c>
      <c r="D294" s="879" t="s">
        <v>1132</v>
      </c>
      <c r="E294" s="123" t="s">
        <v>24</v>
      </c>
      <c r="F294" s="123" t="s">
        <v>567</v>
      </c>
      <c r="G294" s="3">
        <v>1.3</v>
      </c>
      <c r="H294" s="3">
        <v>1.3</v>
      </c>
      <c r="I294" s="3">
        <v>1.3</v>
      </c>
      <c r="J294" s="5" t="s">
        <v>147</v>
      </c>
      <c r="K294" s="123" t="s">
        <v>578</v>
      </c>
      <c r="L294" s="412" t="s">
        <v>3725</v>
      </c>
      <c r="M294" s="756"/>
      <c r="N294" s="638">
        <f>G294</f>
        <v>1.3</v>
      </c>
      <c r="O294" s="756"/>
      <c r="P294" s="756"/>
      <c r="Q294" s="756"/>
      <c r="R294" s="756"/>
      <c r="S294" s="756"/>
      <c r="T294" s="104"/>
      <c r="U294" s="756"/>
      <c r="V294" s="12"/>
    </row>
    <row r="295" spans="1:23" s="67" customFormat="1" ht="63">
      <c r="A295" s="756"/>
      <c r="B295" s="348"/>
      <c r="C295" s="123">
        <v>4</v>
      </c>
      <c r="D295" s="12" t="s">
        <v>1133</v>
      </c>
      <c r="E295" s="123" t="s">
        <v>24</v>
      </c>
      <c r="F295" s="123" t="s">
        <v>567</v>
      </c>
      <c r="G295" s="14">
        <v>0.83</v>
      </c>
      <c r="H295" s="14"/>
      <c r="I295" s="14">
        <v>0.83</v>
      </c>
      <c r="J295" s="5" t="s">
        <v>147</v>
      </c>
      <c r="K295" s="123" t="s">
        <v>1134</v>
      </c>
      <c r="L295" s="412" t="s">
        <v>3722</v>
      </c>
      <c r="M295" s="756"/>
      <c r="N295" s="638">
        <f>G295</f>
        <v>0.83</v>
      </c>
      <c r="O295" s="756"/>
      <c r="P295" s="756"/>
      <c r="Q295" s="756"/>
      <c r="R295" s="756"/>
      <c r="S295" s="756"/>
      <c r="T295" s="104"/>
      <c r="U295" s="756"/>
      <c r="V295" s="12"/>
    </row>
    <row r="296" spans="1:23" s="67" customFormat="1" ht="47.25">
      <c r="A296" s="756"/>
      <c r="B296" s="348"/>
      <c r="C296" s="123">
        <v>5</v>
      </c>
      <c r="D296" s="122" t="s">
        <v>3726</v>
      </c>
      <c r="E296" s="123" t="s">
        <v>23</v>
      </c>
      <c r="F296" s="123" t="s">
        <v>567</v>
      </c>
      <c r="G296" s="14">
        <v>0.72</v>
      </c>
      <c r="H296" s="14"/>
      <c r="I296" s="14">
        <v>0.72</v>
      </c>
      <c r="J296" s="5" t="s">
        <v>147</v>
      </c>
      <c r="K296" s="123" t="s">
        <v>3727</v>
      </c>
      <c r="L296" s="1065" t="s">
        <v>3728</v>
      </c>
      <c r="M296" s="756"/>
      <c r="N296" s="756"/>
      <c r="O296" s="756"/>
      <c r="P296" s="756"/>
      <c r="Q296" s="756"/>
      <c r="R296" s="756"/>
      <c r="S296" s="756"/>
      <c r="T296" s="585">
        <v>1</v>
      </c>
      <c r="U296" s="714">
        <f>I296</f>
        <v>0.72</v>
      </c>
      <c r="V296" s="12"/>
    </row>
    <row r="297" spans="1:23" s="351" customFormat="1">
      <c r="A297" s="585"/>
      <c r="B297" s="710"/>
      <c r="C297" s="1478" t="s">
        <v>4241</v>
      </c>
      <c r="D297" s="1478"/>
      <c r="E297" s="149"/>
      <c r="F297" s="149"/>
      <c r="G297" s="761"/>
      <c r="H297" s="762"/>
      <c r="I297" s="798"/>
      <c r="J297" s="179"/>
      <c r="K297" s="149"/>
      <c r="L297" s="149"/>
      <c r="M297" s="585"/>
      <c r="N297" s="765"/>
      <c r="O297" s="765"/>
      <c r="P297" s="765"/>
      <c r="Q297" s="766"/>
      <c r="R297" s="149"/>
      <c r="S297" s="149"/>
      <c r="T297" s="149"/>
      <c r="U297" s="149"/>
      <c r="V297" s="350"/>
    </row>
    <row r="298" spans="1:23" s="797" customFormat="1">
      <c r="A298" s="735"/>
      <c r="B298" s="751"/>
      <c r="C298" s="448" t="s">
        <v>234</v>
      </c>
      <c r="D298" s="1444" t="s">
        <v>1048</v>
      </c>
      <c r="E298" s="1447"/>
      <c r="F298" s="1448"/>
      <c r="G298" s="450"/>
      <c r="H298" s="179"/>
      <c r="I298" s="179"/>
      <c r="J298" s="179"/>
      <c r="K298" s="179"/>
      <c r="L298" s="764"/>
      <c r="M298" s="735"/>
      <c r="N298" s="796"/>
      <c r="O298" s="796"/>
      <c r="P298" s="796"/>
      <c r="Q298" s="766"/>
      <c r="R298" s="785"/>
      <c r="S298" s="785"/>
      <c r="T298" s="785"/>
      <c r="U298" s="785"/>
      <c r="V298" s="785"/>
    </row>
    <row r="299" spans="1:23" s="85" customFormat="1" ht="63">
      <c r="A299" s="735"/>
      <c r="B299" s="751"/>
      <c r="C299" s="123">
        <v>1</v>
      </c>
      <c r="D299" s="12" t="s">
        <v>3028</v>
      </c>
      <c r="E299" s="123" t="s">
        <v>15</v>
      </c>
      <c r="F299" s="123" t="s">
        <v>3029</v>
      </c>
      <c r="G299" s="3">
        <v>0.04</v>
      </c>
      <c r="H299" s="3"/>
      <c r="I299" s="3">
        <v>0.04</v>
      </c>
      <c r="J299" s="9" t="s">
        <v>149</v>
      </c>
      <c r="K299" s="1179" t="s">
        <v>3030</v>
      </c>
      <c r="L299" s="12" t="s">
        <v>3031</v>
      </c>
      <c r="M299" s="735"/>
      <c r="N299" s="735"/>
      <c r="O299" s="735"/>
      <c r="P299" s="735"/>
      <c r="Q299" s="735"/>
      <c r="R299" s="735"/>
      <c r="S299" s="735"/>
      <c r="T299" s="735"/>
      <c r="U299" s="735"/>
      <c r="V299" s="109"/>
    </row>
    <row r="300" spans="1:23" s="85" customFormat="1" ht="47.25">
      <c r="A300" s="735"/>
      <c r="B300" s="751"/>
      <c r="C300" s="123">
        <v>2</v>
      </c>
      <c r="D300" s="12" t="s">
        <v>3032</v>
      </c>
      <c r="E300" s="123" t="s">
        <v>24</v>
      </c>
      <c r="F300" s="123" t="s">
        <v>3033</v>
      </c>
      <c r="G300" s="3">
        <v>1.8</v>
      </c>
      <c r="H300" s="3">
        <v>1.8</v>
      </c>
      <c r="I300" s="3">
        <v>1.8</v>
      </c>
      <c r="J300" s="9" t="s">
        <v>149</v>
      </c>
      <c r="K300" s="401" t="s">
        <v>2901</v>
      </c>
      <c r="L300" s="12" t="s">
        <v>3034</v>
      </c>
      <c r="M300" s="735"/>
      <c r="N300" s="735"/>
      <c r="O300" s="735"/>
      <c r="P300" s="735"/>
      <c r="Q300" s="735"/>
      <c r="R300" s="735"/>
      <c r="S300" s="735"/>
      <c r="T300" s="735"/>
      <c r="U300" s="735"/>
      <c r="V300" s="109"/>
    </row>
    <row r="301" spans="1:23" s="85" customFormat="1" ht="47.25">
      <c r="A301" s="735"/>
      <c r="B301" s="751"/>
      <c r="C301" s="123">
        <v>3</v>
      </c>
      <c r="D301" s="12" t="s">
        <v>3035</v>
      </c>
      <c r="E301" s="123" t="s">
        <v>23</v>
      </c>
      <c r="F301" s="123" t="s">
        <v>3033</v>
      </c>
      <c r="G301" s="3">
        <v>0.6</v>
      </c>
      <c r="H301" s="3"/>
      <c r="I301" s="3">
        <v>0.6</v>
      </c>
      <c r="J301" s="9" t="s">
        <v>149</v>
      </c>
      <c r="K301" s="123" t="s">
        <v>2973</v>
      </c>
      <c r="L301" s="12" t="s">
        <v>3036</v>
      </c>
      <c r="M301" s="735"/>
      <c r="N301" s="735"/>
      <c r="O301" s="735"/>
      <c r="P301" s="735"/>
      <c r="Q301" s="735"/>
      <c r="R301" s="735"/>
      <c r="S301" s="735"/>
      <c r="T301" s="735"/>
      <c r="U301" s="735"/>
      <c r="V301" s="109"/>
    </row>
    <row r="302" spans="1:23" s="85" customFormat="1" ht="47.25">
      <c r="A302" s="735"/>
      <c r="B302" s="751"/>
      <c r="C302" s="123">
        <v>4</v>
      </c>
      <c r="D302" s="12" t="s">
        <v>3037</v>
      </c>
      <c r="E302" s="123" t="s">
        <v>12</v>
      </c>
      <c r="F302" s="123" t="s">
        <v>3033</v>
      </c>
      <c r="G302" s="3">
        <v>0.4</v>
      </c>
      <c r="H302" s="3"/>
      <c r="I302" s="3">
        <v>0.4</v>
      </c>
      <c r="J302" s="9" t="s">
        <v>149</v>
      </c>
      <c r="K302" s="401" t="s">
        <v>2901</v>
      </c>
      <c r="L302" s="12" t="s">
        <v>3038</v>
      </c>
      <c r="M302" s="735"/>
      <c r="N302" s="735"/>
      <c r="O302" s="735"/>
      <c r="P302" s="735"/>
      <c r="Q302" s="735"/>
      <c r="R302" s="735"/>
      <c r="S302" s="735"/>
      <c r="T302" s="735"/>
      <c r="U302" s="735"/>
      <c r="V302" s="109"/>
    </row>
    <row r="303" spans="1:23" s="85" customFormat="1" ht="47.25">
      <c r="A303" s="735"/>
      <c r="B303" s="751"/>
      <c r="C303" s="123">
        <v>5</v>
      </c>
      <c r="D303" s="12" t="s">
        <v>3039</v>
      </c>
      <c r="E303" s="123" t="s">
        <v>15</v>
      </c>
      <c r="F303" s="123" t="s">
        <v>3033</v>
      </c>
      <c r="G303" s="3">
        <v>1.4</v>
      </c>
      <c r="H303" s="3"/>
      <c r="I303" s="3">
        <v>1.4</v>
      </c>
      <c r="J303" s="9" t="s">
        <v>149</v>
      </c>
      <c r="K303" s="123" t="s">
        <v>2973</v>
      </c>
      <c r="L303" s="12" t="s">
        <v>3034</v>
      </c>
      <c r="M303" s="735"/>
      <c r="N303" s="735"/>
      <c r="O303" s="735"/>
      <c r="P303" s="735"/>
      <c r="Q303" s="735"/>
      <c r="R303" s="735"/>
      <c r="S303" s="735"/>
      <c r="T303" s="735"/>
      <c r="U303" s="735"/>
      <c r="V303" s="109"/>
    </row>
    <row r="304" spans="1:23" s="85" customFormat="1" ht="47.25">
      <c r="A304" s="735"/>
      <c r="B304" s="751"/>
      <c r="C304" s="123">
        <v>6</v>
      </c>
      <c r="D304" s="12" t="s">
        <v>3040</v>
      </c>
      <c r="E304" s="123" t="s">
        <v>24</v>
      </c>
      <c r="F304" s="123" t="s">
        <v>3033</v>
      </c>
      <c r="G304" s="3">
        <v>0.25</v>
      </c>
      <c r="H304" s="3"/>
      <c r="I304" s="3">
        <v>0.25</v>
      </c>
      <c r="J304" s="9" t="s">
        <v>149</v>
      </c>
      <c r="K304" s="123" t="s">
        <v>2917</v>
      </c>
      <c r="L304" s="12" t="s">
        <v>3041</v>
      </c>
      <c r="M304" s="735"/>
      <c r="N304" s="735"/>
      <c r="O304" s="735"/>
      <c r="P304" s="735"/>
      <c r="Q304" s="735"/>
      <c r="R304" s="735"/>
      <c r="S304" s="735"/>
      <c r="T304" s="735"/>
      <c r="U304" s="735"/>
      <c r="V304" s="109"/>
    </row>
    <row r="305" spans="1:22" s="85" customFormat="1" ht="47.25">
      <c r="A305" s="735"/>
      <c r="B305" s="751"/>
      <c r="C305" s="123">
        <v>7</v>
      </c>
      <c r="D305" s="12" t="s">
        <v>3042</v>
      </c>
      <c r="E305" s="123" t="s">
        <v>24</v>
      </c>
      <c r="F305" s="123" t="s">
        <v>3033</v>
      </c>
      <c r="G305" s="3">
        <v>0.6</v>
      </c>
      <c r="H305" s="3"/>
      <c r="I305" s="3">
        <v>0.6</v>
      </c>
      <c r="J305" s="9" t="s">
        <v>149</v>
      </c>
      <c r="K305" s="123" t="s">
        <v>2901</v>
      </c>
      <c r="L305" s="12" t="s">
        <v>3041</v>
      </c>
      <c r="M305" s="735"/>
      <c r="N305" s="735"/>
      <c r="O305" s="735"/>
      <c r="P305" s="735"/>
      <c r="Q305" s="735"/>
      <c r="R305" s="735"/>
      <c r="S305" s="735"/>
      <c r="T305" s="735"/>
      <c r="U305" s="735"/>
      <c r="V305" s="109"/>
    </row>
    <row r="306" spans="1:22" s="85" customFormat="1" ht="47.25">
      <c r="A306" s="735"/>
      <c r="B306" s="751"/>
      <c r="C306" s="123">
        <v>8</v>
      </c>
      <c r="D306" s="12" t="s">
        <v>3043</v>
      </c>
      <c r="E306" s="123" t="s">
        <v>24</v>
      </c>
      <c r="F306" s="123" t="s">
        <v>3033</v>
      </c>
      <c r="G306" s="3">
        <v>0.4</v>
      </c>
      <c r="H306" s="3"/>
      <c r="I306" s="3">
        <v>0.4</v>
      </c>
      <c r="J306" s="9" t="s">
        <v>149</v>
      </c>
      <c r="K306" s="123" t="s">
        <v>2899</v>
      </c>
      <c r="L306" s="12" t="s">
        <v>3041</v>
      </c>
      <c r="M306" s="735"/>
      <c r="N306" s="735"/>
      <c r="O306" s="735"/>
      <c r="P306" s="735"/>
      <c r="Q306" s="735"/>
      <c r="R306" s="735"/>
      <c r="S306" s="735"/>
      <c r="T306" s="729">
        <v>1</v>
      </c>
      <c r="U306" s="730">
        <f t="shared" ref="U306:U310" si="17">I306</f>
        <v>0.4</v>
      </c>
      <c r="V306" s="109"/>
    </row>
    <row r="307" spans="1:22" s="85" customFormat="1" ht="47.25">
      <c r="A307" s="735"/>
      <c r="B307" s="751"/>
      <c r="C307" s="123">
        <v>9</v>
      </c>
      <c r="D307" s="12" t="s">
        <v>3044</v>
      </c>
      <c r="E307" s="123" t="s">
        <v>23</v>
      </c>
      <c r="F307" s="123" t="s">
        <v>3033</v>
      </c>
      <c r="G307" s="3">
        <v>0.3</v>
      </c>
      <c r="H307" s="3"/>
      <c r="I307" s="3">
        <v>0.3</v>
      </c>
      <c r="J307" s="9" t="s">
        <v>149</v>
      </c>
      <c r="K307" s="123" t="s">
        <v>2984</v>
      </c>
      <c r="L307" s="12" t="s">
        <v>3041</v>
      </c>
      <c r="M307" s="735"/>
      <c r="N307" s="735"/>
      <c r="O307" s="735"/>
      <c r="P307" s="735"/>
      <c r="Q307" s="735"/>
      <c r="R307" s="735"/>
      <c r="S307" s="735"/>
      <c r="T307" s="729">
        <v>1</v>
      </c>
      <c r="U307" s="730">
        <f t="shared" si="17"/>
        <v>0.3</v>
      </c>
      <c r="V307" s="109"/>
    </row>
    <row r="308" spans="1:22" s="85" customFormat="1" ht="63">
      <c r="A308" s="735"/>
      <c r="B308" s="751"/>
      <c r="C308" s="123">
        <v>10</v>
      </c>
      <c r="D308" s="12" t="s">
        <v>3045</v>
      </c>
      <c r="E308" s="123" t="s">
        <v>23</v>
      </c>
      <c r="F308" s="123" t="s">
        <v>3033</v>
      </c>
      <c r="G308" s="3">
        <v>0.35</v>
      </c>
      <c r="H308" s="3"/>
      <c r="I308" s="3">
        <v>0.35</v>
      </c>
      <c r="J308" s="9" t="s">
        <v>149</v>
      </c>
      <c r="K308" s="123" t="s">
        <v>2910</v>
      </c>
      <c r="L308" s="12" t="s">
        <v>3041</v>
      </c>
      <c r="M308" s="735"/>
      <c r="N308" s="735"/>
      <c r="O308" s="735"/>
      <c r="P308" s="735"/>
      <c r="Q308" s="735"/>
      <c r="R308" s="735"/>
      <c r="S308" s="735"/>
      <c r="T308" s="729">
        <v>1</v>
      </c>
      <c r="U308" s="730">
        <f t="shared" si="17"/>
        <v>0.35</v>
      </c>
      <c r="V308" s="109"/>
    </row>
    <row r="309" spans="1:22" s="85" customFormat="1" ht="47.25">
      <c r="A309" s="735"/>
      <c r="B309" s="751"/>
      <c r="C309" s="123">
        <v>11</v>
      </c>
      <c r="D309" s="12" t="s">
        <v>3046</v>
      </c>
      <c r="E309" s="123" t="s">
        <v>23</v>
      </c>
      <c r="F309" s="123" t="s">
        <v>3033</v>
      </c>
      <c r="G309" s="3">
        <v>1.8</v>
      </c>
      <c r="H309" s="3"/>
      <c r="I309" s="3">
        <v>1.8</v>
      </c>
      <c r="J309" s="9" t="s">
        <v>149</v>
      </c>
      <c r="K309" s="123" t="s">
        <v>2910</v>
      </c>
      <c r="L309" s="12" t="s">
        <v>3041</v>
      </c>
      <c r="M309" s="735"/>
      <c r="N309" s="735"/>
      <c r="O309" s="735"/>
      <c r="P309" s="735"/>
      <c r="Q309" s="735"/>
      <c r="R309" s="735"/>
      <c r="S309" s="735"/>
      <c r="T309" s="729">
        <v>1</v>
      </c>
      <c r="U309" s="730">
        <f t="shared" si="17"/>
        <v>1.8</v>
      </c>
      <c r="V309" s="109"/>
    </row>
    <row r="310" spans="1:22" s="85" customFormat="1" ht="47.25">
      <c r="A310" s="735"/>
      <c r="B310" s="751"/>
      <c r="C310" s="123">
        <v>12</v>
      </c>
      <c r="D310" s="12" t="s">
        <v>3047</v>
      </c>
      <c r="E310" s="123" t="s">
        <v>24</v>
      </c>
      <c r="F310" s="123" t="s">
        <v>3033</v>
      </c>
      <c r="G310" s="3">
        <v>1.2</v>
      </c>
      <c r="H310" s="3">
        <v>1.2</v>
      </c>
      <c r="I310" s="3">
        <v>1.2</v>
      </c>
      <c r="J310" s="9" t="s">
        <v>149</v>
      </c>
      <c r="K310" s="123" t="s">
        <v>3048</v>
      </c>
      <c r="L310" s="12" t="s">
        <v>3041</v>
      </c>
      <c r="M310" s="735"/>
      <c r="N310" s="735"/>
      <c r="O310" s="735"/>
      <c r="P310" s="735"/>
      <c r="Q310" s="735"/>
      <c r="R310" s="735"/>
      <c r="S310" s="735"/>
      <c r="T310" s="729">
        <v>1</v>
      </c>
      <c r="U310" s="730">
        <f t="shared" si="17"/>
        <v>1.2</v>
      </c>
      <c r="V310" s="109"/>
    </row>
    <row r="311" spans="1:22" s="85" customFormat="1" ht="47.25">
      <c r="A311" s="735"/>
      <c r="B311" s="751"/>
      <c r="C311" s="123">
        <v>13</v>
      </c>
      <c r="D311" s="12" t="s">
        <v>3049</v>
      </c>
      <c r="E311" s="123" t="s">
        <v>24</v>
      </c>
      <c r="F311" s="123" t="s">
        <v>3033</v>
      </c>
      <c r="G311" s="3">
        <v>0.28000000000000003</v>
      </c>
      <c r="H311" s="3"/>
      <c r="I311" s="3">
        <v>0.28000000000000003</v>
      </c>
      <c r="J311" s="9" t="s">
        <v>149</v>
      </c>
      <c r="K311" s="123" t="s">
        <v>3050</v>
      </c>
      <c r="L311" s="12" t="s">
        <v>3041</v>
      </c>
      <c r="M311" s="735"/>
      <c r="N311" s="638">
        <f>G311</f>
        <v>0.28000000000000003</v>
      </c>
      <c r="O311" s="735"/>
      <c r="P311" s="735"/>
      <c r="Q311" s="756"/>
      <c r="R311" s="735"/>
      <c r="S311" s="735"/>
      <c r="T311" s="735"/>
      <c r="U311" s="735"/>
      <c r="V311" s="109"/>
    </row>
    <row r="312" spans="1:22" s="351" customFormat="1">
      <c r="A312" s="585"/>
      <c r="B312" s="710"/>
      <c r="C312" s="1478" t="s">
        <v>4242</v>
      </c>
      <c r="D312" s="1478"/>
      <c r="E312" s="149"/>
      <c r="F312" s="149"/>
      <c r="G312" s="761"/>
      <c r="H312" s="762"/>
      <c r="I312" s="798"/>
      <c r="J312" s="179"/>
      <c r="K312" s="149"/>
      <c r="L312" s="149"/>
      <c r="M312" s="585"/>
      <c r="N312" s="765"/>
      <c r="O312" s="765"/>
      <c r="P312" s="765"/>
      <c r="Q312" s="766"/>
      <c r="R312" s="149"/>
      <c r="S312" s="149"/>
      <c r="T312" s="149"/>
      <c r="U312" s="149"/>
      <c r="V312" s="350"/>
    </row>
    <row r="313" spans="1:22" s="768" customFormat="1">
      <c r="A313" s="1074"/>
      <c r="B313" s="959"/>
      <c r="C313" s="448" t="s">
        <v>234</v>
      </c>
      <c r="D313" s="1444" t="s">
        <v>1048</v>
      </c>
      <c r="E313" s="1447"/>
      <c r="F313" s="1448"/>
      <c r="G313" s="450"/>
      <c r="H313" s="179"/>
      <c r="I313" s="179"/>
      <c r="J313" s="179"/>
      <c r="K313" s="179"/>
      <c r="L313" s="764"/>
      <c r="M313" s="1074"/>
      <c r="N313" s="769"/>
      <c r="O313" s="769"/>
      <c r="P313" s="769"/>
      <c r="Q313" s="766"/>
      <c r="R313" s="766"/>
      <c r="S313" s="1074"/>
      <c r="T313" s="1074"/>
      <c r="U313" s="1074"/>
      <c r="V313" s="1074"/>
    </row>
    <row r="314" spans="1:22" s="67" customFormat="1" ht="47.25">
      <c r="A314" s="756"/>
      <c r="B314" s="348"/>
      <c r="C314" s="123">
        <v>1</v>
      </c>
      <c r="D314" s="122" t="s">
        <v>3162</v>
      </c>
      <c r="E314" s="123" t="s">
        <v>1243</v>
      </c>
      <c r="F314" s="123" t="s">
        <v>3163</v>
      </c>
      <c r="G314" s="3">
        <v>0.1</v>
      </c>
      <c r="H314" s="123"/>
      <c r="I314" s="3">
        <v>0.1</v>
      </c>
      <c r="J314" s="123" t="s">
        <v>61</v>
      </c>
      <c r="K314" s="123" t="s">
        <v>3164</v>
      </c>
      <c r="L314" s="12" t="s">
        <v>3165</v>
      </c>
      <c r="M314" s="756"/>
      <c r="N314" s="638" t="e">
        <f>#REF!</f>
        <v>#REF!</v>
      </c>
      <c r="O314" s="756"/>
      <c r="P314" s="756"/>
      <c r="Q314" s="756"/>
      <c r="R314" s="756"/>
      <c r="S314" s="756"/>
      <c r="T314" s="756"/>
      <c r="U314" s="756"/>
      <c r="V314" s="12"/>
    </row>
    <row r="315" spans="1:22" s="67" customFormat="1" ht="47.25">
      <c r="A315" s="756"/>
      <c r="B315" s="348"/>
      <c r="C315" s="123">
        <v>2</v>
      </c>
      <c r="D315" s="122" t="s">
        <v>3166</v>
      </c>
      <c r="E315" s="123" t="s">
        <v>14</v>
      </c>
      <c r="F315" s="123" t="s">
        <v>3167</v>
      </c>
      <c r="G315" s="3">
        <v>0.48</v>
      </c>
      <c r="H315" s="123">
        <v>0.48</v>
      </c>
      <c r="I315" s="3">
        <v>0.48</v>
      </c>
      <c r="J315" s="123" t="s">
        <v>61</v>
      </c>
      <c r="K315" s="123" t="s">
        <v>3168</v>
      </c>
      <c r="L315" s="12" t="s">
        <v>3165</v>
      </c>
      <c r="M315" s="756"/>
      <c r="N315" s="638" t="e">
        <f>#REF!</f>
        <v>#REF!</v>
      </c>
      <c r="O315" s="756"/>
      <c r="P315" s="756"/>
      <c r="Q315" s="756"/>
      <c r="R315" s="756"/>
      <c r="S315" s="756"/>
      <c r="T315" s="756"/>
      <c r="U315" s="756"/>
      <c r="V315" s="12"/>
    </row>
    <row r="316" spans="1:22" s="67" customFormat="1" ht="47.25">
      <c r="A316" s="756"/>
      <c r="B316" s="348"/>
      <c r="C316" s="123">
        <v>3</v>
      </c>
      <c r="D316" s="122" t="s">
        <v>3169</v>
      </c>
      <c r="E316" s="123" t="s">
        <v>23</v>
      </c>
      <c r="F316" s="123" t="s">
        <v>3052</v>
      </c>
      <c r="G316" s="3">
        <v>1.7</v>
      </c>
      <c r="H316" s="123">
        <v>1.2</v>
      </c>
      <c r="I316" s="3">
        <v>1.7</v>
      </c>
      <c r="J316" s="123" t="s">
        <v>61</v>
      </c>
      <c r="K316" s="123" t="s">
        <v>3170</v>
      </c>
      <c r="L316" s="12" t="s">
        <v>3171</v>
      </c>
      <c r="M316" s="756"/>
      <c r="N316" s="638" t="e">
        <f>#REF!</f>
        <v>#REF!</v>
      </c>
      <c r="O316" s="756"/>
      <c r="P316" s="756"/>
      <c r="Q316" s="756"/>
      <c r="R316" s="756"/>
      <c r="S316" s="756"/>
      <c r="T316" s="756"/>
      <c r="U316" s="756"/>
      <c r="V316" s="12"/>
    </row>
    <row r="317" spans="1:22" s="67" customFormat="1" ht="47.25">
      <c r="A317" s="756"/>
      <c r="B317" s="348"/>
      <c r="C317" s="123">
        <v>4</v>
      </c>
      <c r="D317" s="122" t="s">
        <v>3172</v>
      </c>
      <c r="E317" s="123" t="s">
        <v>24</v>
      </c>
      <c r="F317" s="123" t="s">
        <v>3052</v>
      </c>
      <c r="G317" s="3">
        <v>1</v>
      </c>
      <c r="H317" s="123">
        <v>1</v>
      </c>
      <c r="I317" s="3">
        <v>1</v>
      </c>
      <c r="J317" s="123" t="s">
        <v>61</v>
      </c>
      <c r="K317" s="123" t="s">
        <v>3075</v>
      </c>
      <c r="L317" s="12" t="s">
        <v>3171</v>
      </c>
      <c r="M317" s="756"/>
      <c r="N317" s="638" t="e">
        <f>#REF!</f>
        <v>#REF!</v>
      </c>
      <c r="O317" s="756"/>
      <c r="P317" s="756"/>
      <c r="Q317" s="756"/>
      <c r="R317" s="756"/>
      <c r="S317" s="756"/>
      <c r="T317" s="756"/>
      <c r="U317" s="756"/>
      <c r="V317" s="12"/>
    </row>
    <row r="318" spans="1:22" s="67" customFormat="1" ht="47.25">
      <c r="A318" s="756"/>
      <c r="B318" s="348"/>
      <c r="C318" s="123">
        <v>5</v>
      </c>
      <c r="D318" s="122" t="s">
        <v>3173</v>
      </c>
      <c r="E318" s="123" t="s">
        <v>24</v>
      </c>
      <c r="F318" s="123" t="s">
        <v>3052</v>
      </c>
      <c r="G318" s="3">
        <v>0.95</v>
      </c>
      <c r="H318" s="123"/>
      <c r="I318" s="3">
        <v>0.95</v>
      </c>
      <c r="J318" s="123" t="s">
        <v>61</v>
      </c>
      <c r="K318" s="123" t="s">
        <v>3174</v>
      </c>
      <c r="L318" s="12" t="s">
        <v>3171</v>
      </c>
      <c r="M318" s="756"/>
      <c r="N318" s="638" t="e">
        <f>#REF!</f>
        <v>#REF!</v>
      </c>
      <c r="O318" s="756"/>
      <c r="P318" s="756"/>
      <c r="Q318" s="756"/>
      <c r="R318" s="756"/>
      <c r="S318" s="756"/>
      <c r="T318" s="756"/>
      <c r="U318" s="756"/>
      <c r="V318" s="12"/>
    </row>
    <row r="319" spans="1:22" s="67" customFormat="1" ht="47.25">
      <c r="A319" s="756"/>
      <c r="B319" s="348"/>
      <c r="C319" s="123">
        <v>6</v>
      </c>
      <c r="D319" s="122" t="s">
        <v>3175</v>
      </c>
      <c r="E319" s="123" t="s">
        <v>24</v>
      </c>
      <c r="F319" s="123" t="s">
        <v>3052</v>
      </c>
      <c r="G319" s="3">
        <v>0.95</v>
      </c>
      <c r="H319" s="123"/>
      <c r="I319" s="3">
        <v>0.95</v>
      </c>
      <c r="J319" s="123" t="s">
        <v>61</v>
      </c>
      <c r="K319" s="123" t="s">
        <v>3053</v>
      </c>
      <c r="L319" s="12" t="s">
        <v>3171</v>
      </c>
      <c r="M319" s="756"/>
      <c r="N319" s="638">
        <f t="shared" ref="N319:N320" si="18">G314</f>
        <v>0.1</v>
      </c>
      <c r="O319" s="756"/>
      <c r="P319" s="756"/>
      <c r="Q319" s="756"/>
      <c r="R319" s="756"/>
      <c r="S319" s="756"/>
      <c r="T319" s="756"/>
      <c r="U319" s="756"/>
      <c r="V319" s="12"/>
    </row>
    <row r="320" spans="1:22" s="67" customFormat="1" ht="47.25">
      <c r="A320" s="756"/>
      <c r="B320" s="348"/>
      <c r="C320" s="123">
        <v>7</v>
      </c>
      <c r="D320" s="122" t="s">
        <v>3176</v>
      </c>
      <c r="E320" s="123" t="s">
        <v>24</v>
      </c>
      <c r="F320" s="123" t="s">
        <v>3052</v>
      </c>
      <c r="G320" s="3">
        <v>0.95</v>
      </c>
      <c r="H320" s="123"/>
      <c r="I320" s="3">
        <v>0.95</v>
      </c>
      <c r="J320" s="123" t="s">
        <v>61</v>
      </c>
      <c r="K320" s="123" t="s">
        <v>3177</v>
      </c>
      <c r="L320" s="12" t="s">
        <v>3171</v>
      </c>
      <c r="M320" s="756"/>
      <c r="N320" s="638">
        <f t="shared" si="18"/>
        <v>0.48</v>
      </c>
      <c r="O320" s="756"/>
      <c r="P320" s="756"/>
      <c r="Q320" s="756"/>
      <c r="R320" s="756"/>
      <c r="S320" s="756"/>
      <c r="T320" s="756"/>
      <c r="U320" s="756"/>
      <c r="V320" s="12"/>
    </row>
    <row r="321" spans="1:211" s="67" customFormat="1" ht="47.25">
      <c r="A321" s="756"/>
      <c r="B321" s="348"/>
      <c r="C321" s="123">
        <v>8</v>
      </c>
      <c r="D321" s="122" t="s">
        <v>3178</v>
      </c>
      <c r="E321" s="123" t="s">
        <v>1534</v>
      </c>
      <c r="F321" s="123" t="s">
        <v>3052</v>
      </c>
      <c r="G321" s="3">
        <v>3.3</v>
      </c>
      <c r="H321" s="123"/>
      <c r="I321" s="3">
        <v>3.3</v>
      </c>
      <c r="J321" s="123" t="s">
        <v>61</v>
      </c>
      <c r="K321" s="123" t="s">
        <v>3075</v>
      </c>
      <c r="L321" s="12" t="s">
        <v>3171</v>
      </c>
      <c r="M321" s="756"/>
      <c r="N321" s="638" t="e">
        <f>#REF!</f>
        <v>#REF!</v>
      </c>
      <c r="O321" s="756"/>
      <c r="P321" s="756"/>
      <c r="Q321" s="756"/>
      <c r="R321" s="756"/>
      <c r="S321" s="756"/>
      <c r="T321" s="585">
        <v>1</v>
      </c>
      <c r="U321" s="714" t="e">
        <f>#REF!</f>
        <v>#REF!</v>
      </c>
      <c r="V321" s="12"/>
    </row>
    <row r="322" spans="1:211" s="67" customFormat="1">
      <c r="A322" s="756"/>
      <c r="B322" s="348"/>
      <c r="C322" s="90"/>
      <c r="D322" s="608"/>
      <c r="E322" s="608"/>
      <c r="F322" s="608"/>
      <c r="G322" s="713">
        <f t="shared" ref="G322:L322" si="19">SUM(G9:G321)</f>
        <v>502.82670000000013</v>
      </c>
      <c r="H322" s="713">
        <f t="shared" si="19"/>
        <v>177.19219999999993</v>
      </c>
      <c r="I322" s="713">
        <f t="shared" si="19"/>
        <v>414.01670000000013</v>
      </c>
      <c r="J322" s="713">
        <f t="shared" si="19"/>
        <v>0</v>
      </c>
      <c r="K322" s="713">
        <f t="shared" si="19"/>
        <v>0</v>
      </c>
      <c r="L322" s="713">
        <f t="shared" si="19"/>
        <v>0</v>
      </c>
      <c r="M322" s="756"/>
      <c r="N322" s="638" t="e">
        <f>#REF!</f>
        <v>#REF!</v>
      </c>
      <c r="O322" s="756"/>
      <c r="P322" s="756"/>
      <c r="Q322" s="756"/>
      <c r="R322" s="756"/>
      <c r="S322" s="756"/>
      <c r="T322" s="585">
        <v>1</v>
      </c>
      <c r="U322" s="714" t="e">
        <f>#REF!</f>
        <v>#REF!</v>
      </c>
      <c r="V322" s="12"/>
    </row>
    <row r="323" spans="1:211" s="67" customFormat="1">
      <c r="A323" s="756"/>
      <c r="B323" s="348"/>
      <c r="C323" s="428"/>
      <c r="D323" s="585"/>
      <c r="E323" s="585"/>
      <c r="F323" s="585"/>
      <c r="G323" s="753">
        <f t="shared" ref="G323:L323" si="20">COUNTA(G9:G321)</f>
        <v>243</v>
      </c>
      <c r="H323" s="753">
        <f t="shared" si="20"/>
        <v>127</v>
      </c>
      <c r="I323" s="753">
        <f t="shared" si="20"/>
        <v>238</v>
      </c>
      <c r="J323" s="753">
        <f t="shared" si="20"/>
        <v>222</v>
      </c>
      <c r="K323" s="753">
        <f t="shared" si="20"/>
        <v>239</v>
      </c>
      <c r="L323" s="753">
        <f t="shared" si="20"/>
        <v>243</v>
      </c>
      <c r="M323" s="756"/>
      <c r="N323" s="638" t="e">
        <f>#REF!</f>
        <v>#REF!</v>
      </c>
      <c r="O323" s="756"/>
      <c r="P323" s="756"/>
      <c r="Q323" s="756"/>
      <c r="R323" s="756"/>
      <c r="S323" s="756"/>
      <c r="T323" s="585">
        <v>1</v>
      </c>
      <c r="U323" s="714" t="e">
        <f>#REF!</f>
        <v>#REF!</v>
      </c>
      <c r="V323" s="12"/>
    </row>
    <row r="324" spans="1:211" s="67" customFormat="1">
      <c r="A324" s="756"/>
      <c r="B324" s="348"/>
      <c r="C324" s="28"/>
      <c r="D324" s="147"/>
      <c r="E324" s="147"/>
      <c r="F324" s="147"/>
      <c r="G324" s="158"/>
      <c r="H324" s="159"/>
      <c r="I324" s="159"/>
      <c r="J324" s="180"/>
      <c r="K324" s="147"/>
      <c r="L324" s="147"/>
      <c r="M324" s="756"/>
      <c r="N324" s="638" t="e">
        <f>#REF!</f>
        <v>#REF!</v>
      </c>
      <c r="O324" s="756"/>
      <c r="P324" s="756"/>
      <c r="Q324" s="756"/>
      <c r="R324" s="756"/>
      <c r="S324" s="756"/>
      <c r="T324" s="585">
        <v>1</v>
      </c>
      <c r="U324" s="714" t="e">
        <f>#REF!</f>
        <v>#REF!</v>
      </c>
      <c r="V324" s="12"/>
    </row>
    <row r="325" spans="1:211" s="67" customFormat="1">
      <c r="A325" s="756"/>
      <c r="B325" s="348"/>
      <c r="C325" s="28"/>
      <c r="D325" s="147"/>
      <c r="E325" s="147"/>
      <c r="F325" s="147"/>
      <c r="G325" s="158"/>
      <c r="H325" s="159"/>
      <c r="I325" s="159"/>
      <c r="J325" s="180"/>
      <c r="K325" s="147"/>
      <c r="L325" s="147"/>
      <c r="M325" s="756"/>
      <c r="N325" s="638" t="e">
        <f>#REF!</f>
        <v>#REF!</v>
      </c>
      <c r="O325" s="756"/>
      <c r="P325" s="756"/>
      <c r="Q325" s="756"/>
      <c r="R325" s="756"/>
      <c r="S325" s="756"/>
      <c r="T325" s="585">
        <v>1</v>
      </c>
      <c r="U325" s="714" t="e">
        <f>#REF!</f>
        <v>#REF!</v>
      </c>
      <c r="V325" s="12"/>
    </row>
    <row r="326" spans="1:211" s="67" customFormat="1">
      <c r="A326" s="756"/>
      <c r="B326" s="348"/>
      <c r="C326" s="28"/>
      <c r="D326" s="147"/>
      <c r="E326" s="147"/>
      <c r="F326" s="147"/>
      <c r="G326" s="158"/>
      <c r="H326" s="159"/>
      <c r="I326" s="159"/>
      <c r="J326" s="180"/>
      <c r="K326" s="147"/>
      <c r="L326" s="147"/>
      <c r="M326" s="756"/>
      <c r="N326" s="638">
        <f t="shared" ref="N326" si="21">G321</f>
        <v>3.3</v>
      </c>
      <c r="O326" s="756"/>
      <c r="P326" s="756"/>
      <c r="Q326" s="756"/>
      <c r="R326" s="756"/>
      <c r="S326" s="756"/>
      <c r="T326" s="585">
        <v>1</v>
      </c>
      <c r="U326" s="714">
        <f t="shared" ref="U326" si="22">I321</f>
        <v>3.3</v>
      </c>
      <c r="V326" s="12"/>
    </row>
    <row r="327" spans="1:211">
      <c r="A327" s="608"/>
      <c r="B327" s="752"/>
      <c r="M327" s="713">
        <f>SUM(M9:M326)</f>
        <v>0</v>
      </c>
      <c r="N327" s="713" t="e">
        <f>SUM(N9:N326)</f>
        <v>#REF!</v>
      </c>
      <c r="O327" s="713"/>
      <c r="P327" s="713"/>
      <c r="Q327" s="753">
        <f>SUM(Q9:Q326)</f>
        <v>10</v>
      </c>
      <c r="R327" s="713">
        <f>SUM(R9:R326)</f>
        <v>13.780000000000001</v>
      </c>
      <c r="S327" s="713">
        <f>SUM(S9:S312)</f>
        <v>0</v>
      </c>
      <c r="T327" s="753">
        <f>SUM(T9:T312)</f>
        <v>40</v>
      </c>
      <c r="U327" s="713">
        <f>SUM(U9:U312)</f>
        <v>64.485100000000003</v>
      </c>
      <c r="V327" s="155"/>
      <c r="W327" s="156"/>
      <c r="X327" s="156"/>
      <c r="Y327" s="156"/>
      <c r="Z327" s="156"/>
      <c r="AA327" s="156"/>
      <c r="AB327" s="156"/>
      <c r="AC327" s="156"/>
      <c r="AD327" s="156"/>
      <c r="AE327" s="156"/>
      <c r="AF327" s="156"/>
      <c r="AG327" s="156"/>
      <c r="AH327" s="156"/>
      <c r="AI327" s="156"/>
      <c r="AJ327" s="156"/>
      <c r="AK327" s="156"/>
      <c r="AL327" s="156"/>
      <c r="AM327" s="156"/>
      <c r="AN327" s="156"/>
      <c r="AO327" s="156"/>
      <c r="AP327" s="156"/>
      <c r="AQ327" s="156"/>
      <c r="AR327" s="156"/>
      <c r="AS327" s="156"/>
      <c r="AT327" s="156"/>
      <c r="AU327" s="156"/>
      <c r="AV327" s="156"/>
      <c r="AW327" s="156"/>
      <c r="AX327" s="156"/>
      <c r="AY327" s="156"/>
      <c r="AZ327" s="156"/>
      <c r="BA327" s="156"/>
      <c r="BB327" s="156"/>
      <c r="BC327" s="156"/>
      <c r="BD327" s="156"/>
      <c r="BE327" s="156"/>
      <c r="BF327" s="156"/>
      <c r="BG327" s="156"/>
      <c r="BH327" s="156"/>
      <c r="BI327" s="156"/>
      <c r="BJ327" s="156"/>
      <c r="BK327" s="156"/>
      <c r="BL327" s="156"/>
      <c r="BM327" s="156"/>
      <c r="BN327" s="156"/>
      <c r="BO327" s="156"/>
      <c r="BP327" s="156"/>
      <c r="BQ327" s="156"/>
      <c r="BR327" s="156"/>
      <c r="BS327" s="156"/>
      <c r="BT327" s="156"/>
      <c r="BU327" s="156"/>
      <c r="BV327" s="156"/>
      <c r="BW327" s="156"/>
      <c r="BX327" s="156"/>
      <c r="BY327" s="156"/>
      <c r="BZ327" s="156"/>
      <c r="CA327" s="156"/>
      <c r="CB327" s="156"/>
      <c r="CC327" s="156"/>
      <c r="CD327" s="156"/>
      <c r="CE327" s="156"/>
      <c r="CF327" s="156"/>
      <c r="CG327" s="156"/>
      <c r="CH327" s="156"/>
      <c r="CI327" s="156"/>
      <c r="CJ327" s="156"/>
      <c r="CK327" s="156"/>
      <c r="CL327" s="156"/>
      <c r="CM327" s="156"/>
      <c r="CN327" s="156"/>
      <c r="CO327" s="156"/>
      <c r="CP327" s="156"/>
      <c r="CQ327" s="156"/>
      <c r="CR327" s="156"/>
      <c r="CS327" s="156"/>
      <c r="CT327" s="156"/>
      <c r="CU327" s="156"/>
      <c r="CV327" s="156"/>
      <c r="CW327" s="156"/>
      <c r="CX327" s="156"/>
      <c r="CY327" s="156"/>
      <c r="CZ327" s="156"/>
      <c r="DA327" s="156"/>
      <c r="DB327" s="156"/>
      <c r="DC327" s="156"/>
      <c r="DD327" s="156"/>
      <c r="DE327" s="156"/>
      <c r="DF327" s="156"/>
      <c r="DG327" s="156"/>
      <c r="DH327" s="156"/>
      <c r="DI327" s="156"/>
      <c r="DJ327" s="156"/>
      <c r="DK327" s="156"/>
      <c r="DL327" s="156"/>
      <c r="DM327" s="156"/>
      <c r="DN327" s="156"/>
      <c r="DO327" s="156"/>
      <c r="DP327" s="156"/>
      <c r="DQ327" s="156"/>
      <c r="DR327" s="156"/>
      <c r="DS327" s="156"/>
      <c r="DT327" s="156"/>
      <c r="DU327" s="156"/>
      <c r="DV327" s="156"/>
      <c r="DW327" s="156"/>
      <c r="DX327" s="156"/>
      <c r="DY327" s="156"/>
      <c r="DZ327" s="156"/>
      <c r="EA327" s="156"/>
      <c r="EB327" s="156"/>
      <c r="EC327" s="156"/>
      <c r="ED327" s="156"/>
      <c r="EE327" s="156"/>
      <c r="EF327" s="156"/>
      <c r="EG327" s="156"/>
      <c r="EH327" s="156"/>
      <c r="EI327" s="156"/>
      <c r="EJ327" s="156"/>
      <c r="EK327" s="156"/>
      <c r="EL327" s="156"/>
      <c r="EM327" s="156"/>
      <c r="EN327" s="156"/>
      <c r="EO327" s="156"/>
      <c r="EP327" s="156"/>
      <c r="EQ327" s="156"/>
      <c r="ER327" s="156"/>
      <c r="ES327" s="156"/>
      <c r="ET327" s="156"/>
      <c r="EU327" s="156"/>
      <c r="EV327" s="156"/>
      <c r="EW327" s="156"/>
      <c r="EX327" s="156"/>
      <c r="EY327" s="156"/>
      <c r="EZ327" s="156"/>
      <c r="FA327" s="156"/>
      <c r="FB327" s="156"/>
      <c r="FC327" s="156"/>
      <c r="FD327" s="156"/>
      <c r="FE327" s="156"/>
      <c r="FF327" s="156"/>
      <c r="FG327" s="156"/>
      <c r="FH327" s="156"/>
      <c r="FI327" s="156"/>
      <c r="FJ327" s="156"/>
      <c r="FK327" s="156"/>
      <c r="FL327" s="156"/>
      <c r="FM327" s="156"/>
      <c r="FN327" s="156"/>
      <c r="FO327" s="156"/>
      <c r="FP327" s="156"/>
      <c r="FQ327" s="156"/>
      <c r="FR327" s="156"/>
      <c r="FS327" s="156"/>
      <c r="FT327" s="156"/>
      <c r="FU327" s="156"/>
      <c r="FV327" s="156"/>
      <c r="FW327" s="156"/>
      <c r="FX327" s="156"/>
      <c r="FY327" s="156"/>
      <c r="FZ327" s="156"/>
      <c r="GA327" s="156"/>
      <c r="GB327" s="156"/>
      <c r="GC327" s="156"/>
      <c r="GD327" s="156"/>
      <c r="GE327" s="156"/>
      <c r="GF327" s="156"/>
      <c r="GG327" s="156"/>
      <c r="GH327" s="156"/>
      <c r="GI327" s="156"/>
      <c r="GJ327" s="156"/>
      <c r="GK327" s="156"/>
      <c r="GL327" s="156"/>
      <c r="GM327" s="156"/>
      <c r="GN327" s="156"/>
      <c r="GO327" s="156"/>
      <c r="GP327" s="156"/>
      <c r="GQ327" s="156"/>
      <c r="GR327" s="156"/>
      <c r="GS327" s="156"/>
      <c r="GT327" s="156"/>
      <c r="GU327" s="156"/>
      <c r="GV327" s="156"/>
      <c r="GW327" s="156"/>
      <c r="GX327" s="156"/>
      <c r="GY327" s="156"/>
      <c r="GZ327" s="156"/>
      <c r="HA327" s="156"/>
      <c r="HB327" s="156"/>
      <c r="HC327" s="156"/>
    </row>
    <row r="328" spans="1:211">
      <c r="A328" s="585"/>
      <c r="B328" s="710"/>
      <c r="M328" s="753">
        <f>COUNTA(M9:M326)</f>
        <v>0</v>
      </c>
      <c r="N328" s="753">
        <f>COUNTA(N9:N326)</f>
        <v>54</v>
      </c>
      <c r="O328" s="753"/>
      <c r="P328" s="753"/>
      <c r="Q328" s="753">
        <f>COUNTA(Q9:Q326)</f>
        <v>10</v>
      </c>
      <c r="R328" s="753">
        <f>COUNTA(R9:R326)</f>
        <v>10</v>
      </c>
      <c r="S328" s="585"/>
      <c r="T328" s="585"/>
      <c r="U328" s="585"/>
      <c r="V328" s="148"/>
    </row>
    <row r="332" spans="1:211">
      <c r="L332" s="159" t="e">
        <f>N327+'Bieu 1A'!#REF!</f>
        <v>#REF!</v>
      </c>
    </row>
    <row r="333" spans="1:211">
      <c r="L333" s="760" t="e">
        <f>N328+'Bieu 1A'!#REF!</f>
        <v>#REF!</v>
      </c>
    </row>
    <row r="344" spans="1:245">
      <c r="G344" s="158" t="e">
        <f>#REF!+#REF!</f>
        <v>#REF!</v>
      </c>
      <c r="H344" s="159" t="e">
        <f>#REF!+#REF!</f>
        <v>#REF!</v>
      </c>
      <c r="I344" s="159" t="e">
        <f>#REF!+#REF!</f>
        <v>#REF!</v>
      </c>
    </row>
    <row r="345" spans="1:245">
      <c r="G345" s="158" t="e">
        <f>#REF!+#REF!</f>
        <v>#REF!</v>
      </c>
      <c r="H345" s="159" t="e">
        <f>#REF!+#REF!</f>
        <v>#REF!</v>
      </c>
      <c r="I345" s="159" t="e">
        <f>#REF!+#REF!</f>
        <v>#REF!</v>
      </c>
    </row>
    <row r="349" spans="1:245" s="160" customFormat="1">
      <c r="A349" s="146"/>
      <c r="B349" s="146"/>
      <c r="C349" s="28"/>
      <c r="D349" s="147"/>
      <c r="E349" s="147"/>
      <c r="F349" s="147"/>
      <c r="G349" s="158"/>
      <c r="H349" s="159"/>
      <c r="I349" s="159"/>
      <c r="J349" s="180"/>
      <c r="K349" s="147"/>
      <c r="L349" s="147"/>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c r="AN349" s="146"/>
      <c r="AO349" s="146"/>
      <c r="AP349" s="146"/>
      <c r="AQ349" s="146"/>
      <c r="AR349" s="146"/>
      <c r="AS349" s="146"/>
      <c r="AT349" s="146"/>
      <c r="AU349" s="146"/>
      <c r="AV349" s="146"/>
      <c r="AW349" s="146"/>
      <c r="AX349" s="146"/>
      <c r="AY349" s="146"/>
      <c r="AZ349" s="146"/>
      <c r="BA349" s="146"/>
      <c r="BB349" s="146"/>
      <c r="BC349" s="146"/>
      <c r="BD349" s="146"/>
      <c r="BE349" s="146"/>
      <c r="BF349" s="146"/>
      <c r="BG349" s="146"/>
      <c r="BH349" s="146"/>
      <c r="BI349" s="146"/>
      <c r="BJ349" s="146"/>
      <c r="BK349" s="146"/>
      <c r="BL349" s="146"/>
      <c r="BM349" s="146"/>
      <c r="BN349" s="146"/>
      <c r="BO349" s="146"/>
      <c r="BP349" s="146"/>
      <c r="BQ349" s="146"/>
      <c r="BR349" s="146"/>
      <c r="BS349" s="146"/>
      <c r="BT349" s="146"/>
      <c r="BU349" s="146"/>
      <c r="BV349" s="146"/>
      <c r="BW349" s="146"/>
      <c r="BX349" s="146"/>
      <c r="BY349" s="146"/>
      <c r="BZ349" s="146"/>
      <c r="CA349" s="146"/>
      <c r="CB349" s="146"/>
      <c r="CC349" s="146"/>
      <c r="CD349" s="146"/>
      <c r="CE349" s="146"/>
      <c r="CF349" s="146"/>
      <c r="CG349" s="146"/>
      <c r="CH349" s="146"/>
      <c r="CI349" s="146"/>
      <c r="CJ349" s="146"/>
      <c r="CK349" s="146"/>
      <c r="CL349" s="146"/>
      <c r="CM349" s="146"/>
      <c r="CN349" s="146"/>
      <c r="CO349" s="146"/>
      <c r="CP349" s="146"/>
      <c r="CQ349" s="146"/>
      <c r="CR349" s="146"/>
      <c r="CS349" s="146"/>
      <c r="CT349" s="146"/>
      <c r="CU349" s="146"/>
      <c r="CV349" s="146"/>
      <c r="CW349" s="146"/>
      <c r="CX349" s="146"/>
      <c r="CY349" s="146"/>
      <c r="CZ349" s="146"/>
      <c r="DA349" s="146"/>
      <c r="DB349" s="146"/>
      <c r="DC349" s="146"/>
      <c r="DD349" s="146"/>
      <c r="DE349" s="146"/>
      <c r="DF349" s="146"/>
      <c r="DG349" s="146"/>
      <c r="DH349" s="146"/>
      <c r="DI349" s="146"/>
      <c r="DJ349" s="146"/>
      <c r="DK349" s="146"/>
      <c r="DL349" s="146"/>
      <c r="DM349" s="146"/>
      <c r="DN349" s="146"/>
      <c r="DO349" s="146"/>
      <c r="DP349" s="146"/>
      <c r="DQ349" s="146"/>
      <c r="DR349" s="146"/>
      <c r="DS349" s="146"/>
      <c r="DT349" s="146"/>
      <c r="DU349" s="146"/>
      <c r="DV349" s="146"/>
      <c r="DW349" s="146"/>
      <c r="DX349" s="146"/>
      <c r="DY349" s="146"/>
      <c r="DZ349" s="146"/>
      <c r="EA349" s="146"/>
      <c r="EB349" s="146"/>
      <c r="EC349" s="146"/>
      <c r="ED349" s="146"/>
      <c r="EE349" s="146"/>
      <c r="EF349" s="146"/>
      <c r="EG349" s="146"/>
      <c r="EH349" s="146"/>
      <c r="EI349" s="146"/>
      <c r="EJ349" s="146"/>
      <c r="EK349" s="146"/>
      <c r="EL349" s="146"/>
      <c r="EM349" s="146"/>
      <c r="EN349" s="146"/>
      <c r="EO349" s="146"/>
      <c r="EP349" s="146"/>
      <c r="EQ349" s="146"/>
      <c r="ER349" s="146"/>
      <c r="ES349" s="146"/>
      <c r="ET349" s="146"/>
      <c r="EU349" s="146"/>
      <c r="EV349" s="146"/>
      <c r="EW349" s="146"/>
      <c r="EX349" s="146"/>
      <c r="EY349" s="146"/>
      <c r="EZ349" s="146"/>
      <c r="FA349" s="146"/>
      <c r="FB349" s="146"/>
      <c r="FC349" s="146"/>
      <c r="FD349" s="146"/>
      <c r="FE349" s="146"/>
      <c r="FF349" s="146"/>
      <c r="FG349" s="146"/>
      <c r="FH349" s="146"/>
      <c r="FI349" s="146"/>
      <c r="FJ349" s="146"/>
      <c r="FK349" s="146"/>
      <c r="FL349" s="146"/>
      <c r="FM349" s="146"/>
      <c r="FN349" s="146"/>
      <c r="FO349" s="146"/>
      <c r="FP349" s="146"/>
      <c r="FQ349" s="146"/>
      <c r="FR349" s="146"/>
      <c r="FS349" s="146"/>
      <c r="FT349" s="146"/>
      <c r="FU349" s="146"/>
      <c r="FV349" s="146"/>
      <c r="FW349" s="146"/>
      <c r="FX349" s="146"/>
      <c r="FY349" s="146"/>
      <c r="FZ349" s="146"/>
      <c r="GA349" s="146"/>
      <c r="GB349" s="146"/>
      <c r="GC349" s="146"/>
      <c r="GD349" s="146"/>
      <c r="GE349" s="146"/>
      <c r="GF349" s="146"/>
      <c r="GG349" s="146"/>
      <c r="GH349" s="146"/>
      <c r="GI349" s="146"/>
      <c r="GJ349" s="146"/>
      <c r="GK349" s="146"/>
      <c r="GL349" s="146"/>
      <c r="GM349" s="146"/>
      <c r="GN349" s="146"/>
      <c r="GO349" s="146"/>
      <c r="GP349" s="146"/>
      <c r="GQ349" s="146"/>
      <c r="GR349" s="146"/>
      <c r="GS349" s="146"/>
      <c r="GT349" s="146"/>
      <c r="GU349" s="146"/>
      <c r="GV349" s="146"/>
      <c r="GW349" s="146"/>
      <c r="GX349" s="146"/>
      <c r="GY349" s="146"/>
      <c r="GZ349" s="146"/>
      <c r="HA349" s="146"/>
      <c r="HB349" s="146"/>
      <c r="HC349" s="146"/>
      <c r="HD349" s="146"/>
      <c r="HE349" s="146"/>
      <c r="HF349" s="146"/>
      <c r="HG349" s="146"/>
      <c r="HH349" s="146"/>
      <c r="HI349" s="146"/>
      <c r="HJ349" s="146"/>
      <c r="HK349" s="146"/>
      <c r="HL349" s="146"/>
      <c r="HM349" s="146"/>
      <c r="HN349" s="146"/>
      <c r="HO349" s="146"/>
      <c r="HP349" s="146"/>
      <c r="HQ349" s="146"/>
      <c r="HR349" s="146"/>
      <c r="HS349" s="146"/>
      <c r="HT349" s="146"/>
      <c r="HU349" s="146"/>
      <c r="HV349" s="146"/>
      <c r="HW349" s="146"/>
      <c r="HX349" s="146"/>
      <c r="HY349" s="146"/>
      <c r="HZ349" s="146"/>
      <c r="IA349" s="146"/>
      <c r="IB349" s="146"/>
      <c r="IC349" s="146"/>
      <c r="ID349" s="146"/>
      <c r="IE349" s="146"/>
      <c r="IF349" s="146"/>
      <c r="IG349" s="146"/>
      <c r="IH349" s="146"/>
      <c r="II349" s="146"/>
      <c r="IJ349" s="146"/>
      <c r="IK349" s="146"/>
    </row>
    <row r="350" spans="1:245" s="160" customFormat="1">
      <c r="A350" s="146"/>
      <c r="B350" s="146"/>
      <c r="C350" s="28"/>
      <c r="D350" s="147"/>
      <c r="E350" s="147"/>
      <c r="F350" s="147"/>
      <c r="G350" s="158"/>
      <c r="H350" s="159"/>
      <c r="I350" s="159"/>
      <c r="J350" s="180"/>
      <c r="K350" s="147"/>
      <c r="L350" s="147"/>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6"/>
      <c r="AR350" s="146"/>
      <c r="AS350" s="146"/>
      <c r="AT350" s="146"/>
      <c r="AU350" s="146"/>
      <c r="AV350" s="146"/>
      <c r="AW350" s="146"/>
      <c r="AX350" s="146"/>
      <c r="AY350" s="146"/>
      <c r="AZ350" s="146"/>
      <c r="BA350" s="146"/>
      <c r="BB350" s="146"/>
      <c r="BC350" s="146"/>
      <c r="BD350" s="146"/>
      <c r="BE350" s="146"/>
      <c r="BF350" s="146"/>
      <c r="BG350" s="146"/>
      <c r="BH350" s="146"/>
      <c r="BI350" s="146"/>
      <c r="BJ350" s="146"/>
      <c r="BK350" s="146"/>
      <c r="BL350" s="146"/>
      <c r="BM350" s="146"/>
      <c r="BN350" s="146"/>
      <c r="BO350" s="146"/>
      <c r="BP350" s="146"/>
      <c r="BQ350" s="146"/>
      <c r="BR350" s="146"/>
      <c r="BS350" s="146"/>
      <c r="BT350" s="146"/>
      <c r="BU350" s="146"/>
      <c r="BV350" s="146"/>
      <c r="BW350" s="146"/>
      <c r="BX350" s="146"/>
      <c r="BY350" s="146"/>
      <c r="BZ350" s="146"/>
      <c r="CA350" s="146"/>
      <c r="CB350" s="146"/>
      <c r="CC350" s="146"/>
      <c r="CD350" s="146"/>
      <c r="CE350" s="146"/>
      <c r="CF350" s="146"/>
      <c r="CG350" s="146"/>
      <c r="CH350" s="146"/>
      <c r="CI350" s="146"/>
      <c r="CJ350" s="146"/>
      <c r="CK350" s="146"/>
      <c r="CL350" s="146"/>
      <c r="CM350" s="146"/>
      <c r="CN350" s="146"/>
      <c r="CO350" s="146"/>
      <c r="CP350" s="146"/>
      <c r="CQ350" s="146"/>
      <c r="CR350" s="146"/>
      <c r="CS350" s="146"/>
      <c r="CT350" s="146"/>
      <c r="CU350" s="146"/>
      <c r="CV350" s="146"/>
      <c r="CW350" s="146"/>
      <c r="CX350" s="146"/>
      <c r="CY350" s="146"/>
      <c r="CZ350" s="146"/>
      <c r="DA350" s="146"/>
      <c r="DB350" s="146"/>
      <c r="DC350" s="146"/>
      <c r="DD350" s="146"/>
      <c r="DE350" s="146"/>
      <c r="DF350" s="146"/>
      <c r="DG350" s="146"/>
      <c r="DH350" s="146"/>
      <c r="DI350" s="146"/>
      <c r="DJ350" s="146"/>
      <c r="DK350" s="146"/>
      <c r="DL350" s="146"/>
      <c r="DM350" s="146"/>
      <c r="DN350" s="146"/>
      <c r="DO350" s="146"/>
      <c r="DP350" s="146"/>
      <c r="DQ350" s="146"/>
      <c r="DR350" s="146"/>
      <c r="DS350" s="146"/>
      <c r="DT350" s="146"/>
      <c r="DU350" s="146"/>
      <c r="DV350" s="146"/>
      <c r="DW350" s="146"/>
      <c r="DX350" s="146"/>
      <c r="DY350" s="146"/>
      <c r="DZ350" s="146"/>
      <c r="EA350" s="146"/>
      <c r="EB350" s="146"/>
      <c r="EC350" s="146"/>
      <c r="ED350" s="146"/>
      <c r="EE350" s="146"/>
      <c r="EF350" s="146"/>
      <c r="EG350" s="146"/>
      <c r="EH350" s="146"/>
      <c r="EI350" s="146"/>
      <c r="EJ350" s="146"/>
      <c r="EK350" s="146"/>
      <c r="EL350" s="146"/>
      <c r="EM350" s="146"/>
      <c r="EN350" s="146"/>
      <c r="EO350" s="146"/>
      <c r="EP350" s="146"/>
      <c r="EQ350" s="146"/>
      <c r="ER350" s="146"/>
      <c r="ES350" s="146"/>
      <c r="ET350" s="146"/>
      <c r="EU350" s="146"/>
      <c r="EV350" s="146"/>
      <c r="EW350" s="146"/>
      <c r="EX350" s="146"/>
      <c r="EY350" s="146"/>
      <c r="EZ350" s="146"/>
      <c r="FA350" s="146"/>
      <c r="FB350" s="146"/>
      <c r="FC350" s="146"/>
      <c r="FD350" s="146"/>
      <c r="FE350" s="146"/>
      <c r="FF350" s="146"/>
      <c r="FG350" s="146"/>
      <c r="FH350" s="146"/>
      <c r="FI350" s="146"/>
      <c r="FJ350" s="146"/>
      <c r="FK350" s="146"/>
      <c r="FL350" s="146"/>
      <c r="FM350" s="146"/>
      <c r="FN350" s="146"/>
      <c r="FO350" s="146"/>
      <c r="FP350" s="146"/>
      <c r="FQ350" s="146"/>
      <c r="FR350" s="146"/>
      <c r="FS350" s="146"/>
      <c r="FT350" s="146"/>
      <c r="FU350" s="146"/>
      <c r="FV350" s="146"/>
      <c r="FW350" s="146"/>
      <c r="FX350" s="146"/>
      <c r="FY350" s="146"/>
      <c r="FZ350" s="146"/>
      <c r="GA350" s="146"/>
      <c r="GB350" s="146"/>
      <c r="GC350" s="146"/>
      <c r="GD350" s="146"/>
      <c r="GE350" s="146"/>
      <c r="GF350" s="146"/>
      <c r="GG350" s="146"/>
      <c r="GH350" s="146"/>
      <c r="GI350" s="146"/>
      <c r="GJ350" s="146"/>
      <c r="GK350" s="146"/>
      <c r="GL350" s="146"/>
      <c r="GM350" s="146"/>
      <c r="GN350" s="146"/>
      <c r="GO350" s="146"/>
      <c r="GP350" s="146"/>
      <c r="GQ350" s="146"/>
      <c r="GR350" s="146"/>
      <c r="GS350" s="146"/>
      <c r="GT350" s="146"/>
      <c r="GU350" s="146"/>
      <c r="GV350" s="146"/>
      <c r="GW350" s="146"/>
      <c r="GX350" s="146"/>
      <c r="GY350" s="146"/>
      <c r="GZ350" s="146"/>
      <c r="HA350" s="146"/>
      <c r="HB350" s="146"/>
      <c r="HC350" s="146"/>
      <c r="HD350" s="146"/>
      <c r="HE350" s="146"/>
      <c r="HF350" s="146"/>
      <c r="HG350" s="146"/>
      <c r="HH350" s="146"/>
      <c r="HI350" s="146"/>
      <c r="HJ350" s="146"/>
      <c r="HK350" s="146"/>
      <c r="HL350" s="146"/>
      <c r="HM350" s="146"/>
      <c r="HN350" s="146"/>
      <c r="HO350" s="146"/>
      <c r="HP350" s="146"/>
      <c r="HQ350" s="146"/>
      <c r="HR350" s="146"/>
      <c r="HS350" s="146"/>
      <c r="HT350" s="146"/>
      <c r="HU350" s="146"/>
      <c r="HV350" s="146"/>
      <c r="HW350" s="146"/>
      <c r="HX350" s="146"/>
      <c r="HY350" s="146"/>
      <c r="HZ350" s="146"/>
      <c r="IA350" s="146"/>
      <c r="IB350" s="146"/>
      <c r="IC350" s="146"/>
      <c r="ID350" s="146"/>
      <c r="IE350" s="146"/>
      <c r="IF350" s="146"/>
      <c r="IG350" s="146"/>
      <c r="IH350" s="146"/>
      <c r="II350" s="146"/>
      <c r="IJ350" s="146"/>
      <c r="IK350" s="146"/>
    </row>
    <row r="351" spans="1:245" s="147" customFormat="1">
      <c r="A351" s="146"/>
      <c r="B351" s="146"/>
      <c r="C351" s="28"/>
      <c r="G351" s="158"/>
      <c r="H351" s="159"/>
      <c r="I351" s="159"/>
      <c r="J351" s="180"/>
      <c r="M351" s="146"/>
      <c r="N351" s="146"/>
      <c r="O351" s="146"/>
      <c r="P351" s="146"/>
      <c r="Q351" s="146"/>
      <c r="R351" s="146"/>
      <c r="S351" s="146"/>
    </row>
    <row r="352" spans="1:245" s="147" customFormat="1">
      <c r="A352" s="146"/>
      <c r="B352" s="146"/>
      <c r="C352" s="28"/>
      <c r="G352" s="158"/>
      <c r="H352" s="159"/>
      <c r="I352" s="159"/>
      <c r="J352" s="180"/>
      <c r="M352" s="146"/>
      <c r="N352" s="146"/>
      <c r="O352" s="146"/>
      <c r="P352" s="146"/>
      <c r="Q352" s="146"/>
      <c r="R352" s="146"/>
      <c r="S352" s="146"/>
    </row>
    <row r="353" spans="1:19" s="147" customFormat="1">
      <c r="A353" s="146"/>
      <c r="B353" s="146"/>
      <c r="C353" s="28"/>
      <c r="G353" s="158"/>
      <c r="H353" s="159"/>
      <c r="I353" s="159"/>
      <c r="J353" s="180"/>
      <c r="M353" s="146"/>
      <c r="N353" s="146"/>
      <c r="O353" s="146"/>
      <c r="P353" s="146"/>
      <c r="Q353" s="146"/>
      <c r="R353" s="146"/>
      <c r="S353" s="146"/>
    </row>
    <row r="354" spans="1:19" s="147" customFormat="1">
      <c r="A354" s="146"/>
      <c r="B354" s="146"/>
      <c r="C354" s="28"/>
      <c r="G354" s="158"/>
      <c r="H354" s="159"/>
      <c r="I354" s="159"/>
      <c r="J354" s="180"/>
      <c r="M354" s="146"/>
      <c r="N354" s="146"/>
      <c r="O354" s="146"/>
      <c r="P354" s="146"/>
      <c r="Q354" s="146"/>
      <c r="R354" s="146"/>
      <c r="S354" s="146"/>
    </row>
    <row r="355" spans="1:19" s="147" customFormat="1">
      <c r="A355" s="146"/>
      <c r="B355" s="146"/>
      <c r="C355" s="28"/>
      <c r="G355" s="158"/>
      <c r="H355" s="159"/>
      <c r="I355" s="159"/>
      <c r="J355" s="180"/>
      <c r="M355" s="146"/>
      <c r="N355" s="146"/>
      <c r="O355" s="146"/>
      <c r="P355" s="146"/>
      <c r="Q355" s="146"/>
      <c r="R355" s="146"/>
      <c r="S355" s="146"/>
    </row>
  </sheetData>
  <protectedRanges>
    <protectedRange sqref="D156:D159" name="Range10_1_1_5_5_1_1_1"/>
    <protectedRange sqref="D232:E232" name="Range10_1_1_2_1_3_1_3_2_1_1_3_1_1"/>
    <protectedRange sqref="D285:E285" name="Range10_1_1_3_3_1_1_2_34_1_1_1_1"/>
    <protectedRange sqref="D286:E288" name="Range10_1_1_3_3_1_1_2_39_1_1_1_1"/>
    <protectedRange sqref="L296" name="Range10_1_1_3_1_1_2_1_2_4_1_2"/>
  </protectedRanges>
  <autoFilter ref="C1:C355"/>
  <mergeCells count="76">
    <mergeCell ref="C278:D278"/>
    <mergeCell ref="C290:D290"/>
    <mergeCell ref="C297:D297"/>
    <mergeCell ref="C312:D312"/>
    <mergeCell ref="C212:D212"/>
    <mergeCell ref="C225:D225"/>
    <mergeCell ref="C233:D233"/>
    <mergeCell ref="C243:D243"/>
    <mergeCell ref="D213:F213"/>
    <mergeCell ref="D234:F234"/>
    <mergeCell ref="D298:F298"/>
    <mergeCell ref="D291:F291"/>
    <mergeCell ref="D279:F279"/>
    <mergeCell ref="D226:F226"/>
    <mergeCell ref="D280:F280"/>
    <mergeCell ref="Q7:Q8"/>
    <mergeCell ref="P7:P8"/>
    <mergeCell ref="C3:L3"/>
    <mergeCell ref="D313:F313"/>
    <mergeCell ref="D244:F244"/>
    <mergeCell ref="D200:F200"/>
    <mergeCell ref="D179:F179"/>
    <mergeCell ref="D130:F130"/>
    <mergeCell ref="D134:F134"/>
    <mergeCell ref="D129:F129"/>
    <mergeCell ref="C9:D9"/>
    <mergeCell ref="C42:D42"/>
    <mergeCell ref="D13:F13"/>
    <mergeCell ref="D43:F43"/>
    <mergeCell ref="D10:F10"/>
    <mergeCell ref="D11:F11"/>
    <mergeCell ref="C15:D15"/>
    <mergeCell ref="D16:F16"/>
    <mergeCell ref="D47:F47"/>
    <mergeCell ref="D48:F48"/>
    <mergeCell ref="D53:F53"/>
    <mergeCell ref="D50:F50"/>
    <mergeCell ref="C46:D46"/>
    <mergeCell ref="C52:D52"/>
    <mergeCell ref="C1:L1"/>
    <mergeCell ref="C5:L5"/>
    <mergeCell ref="C7:C8"/>
    <mergeCell ref="D7:D8"/>
    <mergeCell ref="E7:E8"/>
    <mergeCell ref="F7:F8"/>
    <mergeCell ref="G7:G8"/>
    <mergeCell ref="H7:I7"/>
    <mergeCell ref="J7:K7"/>
    <mergeCell ref="L7:L8"/>
    <mergeCell ref="C4:L4"/>
    <mergeCell ref="C2:L2"/>
    <mergeCell ref="C149:D149"/>
    <mergeCell ref="C165:D165"/>
    <mergeCell ref="C133:D133"/>
    <mergeCell ref="C136:D136"/>
    <mergeCell ref="C153:D153"/>
    <mergeCell ref="D146:F146"/>
    <mergeCell ref="D147:F147"/>
    <mergeCell ref="D150:F150"/>
    <mergeCell ref="D137:F137"/>
    <mergeCell ref="C145:D145"/>
    <mergeCell ref="D154:F154"/>
    <mergeCell ref="C171:D171"/>
    <mergeCell ref="C178:D178"/>
    <mergeCell ref="C183:D183"/>
    <mergeCell ref="C192:D192"/>
    <mergeCell ref="C199:D199"/>
    <mergeCell ref="D184:F184"/>
    <mergeCell ref="C128:D128"/>
    <mergeCell ref="D131:F131"/>
    <mergeCell ref="D79:F79"/>
    <mergeCell ref="C114:D114"/>
    <mergeCell ref="C56:D56"/>
    <mergeCell ref="C78:D78"/>
    <mergeCell ref="C110:D110"/>
    <mergeCell ref="D57:F57"/>
  </mergeCells>
  <conditionalFormatting sqref="D89">
    <cfRule type="duplicateValues" dxfId="5" priority="8"/>
  </conditionalFormatting>
  <conditionalFormatting sqref="D93:D96">
    <cfRule type="duplicateValues" dxfId="4" priority="7"/>
  </conditionalFormatting>
  <pageMargins left="0.39370078740157483" right="0.19685039370078741" top="0.59055118110236227" bottom="0.35433070866141736" header="0.47244094488188981" footer="0.23622047244094491"/>
  <pageSetup paperSize="9" scale="78" orientation="landscape" r:id="rId1"/>
  <headerFooter>
    <oddFooter>&amp;C&amp;"Times New Roman,Regular"&amp;P/&amp;N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B411"/>
  <sheetViews>
    <sheetView topLeftCell="C386" zoomScale="70" zoomScaleNormal="70" zoomScaleSheetLayoutView="55" workbookViewId="0">
      <selection activeCell="D390" sqref="D390"/>
    </sheetView>
  </sheetViews>
  <sheetFormatPr defaultColWidth="9.140625" defaultRowHeight="15.75"/>
  <cols>
    <col min="1" max="1" width="5.42578125" style="82" hidden="1" customWidth="1"/>
    <col min="2" max="2" width="7.7109375" style="82" hidden="1" customWidth="1"/>
    <col min="3" max="3" width="5.140625" style="28" customWidth="1"/>
    <col min="4" max="4" width="30.7109375" style="561" customWidth="1"/>
    <col min="5" max="5" width="9.7109375" style="29" customWidth="1"/>
    <col min="6" max="6" width="20" style="29" customWidth="1"/>
    <col min="7" max="7" width="10.7109375" style="167" customWidth="1"/>
    <col min="8" max="9" width="10.7109375" style="28" customWidth="1"/>
    <col min="10" max="10" width="10.7109375" style="30" customWidth="1"/>
    <col min="11" max="11" width="15.7109375" style="29" customWidth="1"/>
    <col min="12" max="12" width="77.7109375" style="191" customWidth="1"/>
    <col min="13" max="13" width="18.140625" style="31" hidden="1" customWidth="1"/>
    <col min="14" max="14" width="18.140625" style="31" customWidth="1"/>
    <col min="15" max="15" width="26.5703125" style="31" customWidth="1"/>
    <col min="16" max="16" width="10.5703125" style="82" customWidth="1"/>
    <col min="17" max="18" width="9.140625" style="82" customWidth="1"/>
    <col min="19" max="20" width="10.5703125" style="82" bestFit="1" customWidth="1"/>
    <col min="21" max="16384" width="9.140625" style="82"/>
  </cols>
  <sheetData>
    <row r="1" spans="1:20" ht="41.45" customHeight="1">
      <c r="C1" s="1505" t="s">
        <v>737</v>
      </c>
      <c r="D1" s="1506"/>
      <c r="E1" s="1506"/>
      <c r="F1" s="1506"/>
      <c r="G1" s="1506"/>
      <c r="H1" s="1506"/>
      <c r="I1" s="1506"/>
      <c r="J1" s="1506"/>
      <c r="K1" s="1506"/>
      <c r="L1" s="1506"/>
      <c r="M1" s="407"/>
      <c r="N1" s="407"/>
      <c r="O1" s="167"/>
    </row>
    <row r="2" spans="1:20" ht="24.6" customHeight="1">
      <c r="C2" s="1507" t="s">
        <v>731</v>
      </c>
      <c r="D2" s="1507"/>
      <c r="E2" s="1507"/>
      <c r="F2" s="1507"/>
      <c r="G2" s="1507"/>
      <c r="H2" s="1507"/>
      <c r="I2" s="1507"/>
      <c r="J2" s="1507"/>
      <c r="K2" s="1507"/>
      <c r="L2" s="1507"/>
      <c r="M2" s="438"/>
      <c r="N2" s="438"/>
      <c r="O2" s="438"/>
    </row>
    <row r="3" spans="1:20" ht="25.5" customHeight="1">
      <c r="C3" s="1467" t="s">
        <v>732</v>
      </c>
      <c r="D3" s="1467"/>
      <c r="E3" s="1467"/>
      <c r="F3" s="1467"/>
      <c r="G3" s="1467"/>
      <c r="H3" s="1467"/>
      <c r="I3" s="1467"/>
      <c r="J3" s="1467"/>
      <c r="K3" s="1467"/>
      <c r="L3" s="1467"/>
      <c r="M3" s="430"/>
      <c r="N3" s="430"/>
      <c r="O3" s="430"/>
    </row>
    <row r="4" spans="1:20" ht="24.6" customHeight="1">
      <c r="C4" s="1467" t="s">
        <v>733</v>
      </c>
      <c r="D4" s="1467"/>
      <c r="E4" s="1467"/>
      <c r="F4" s="1467"/>
      <c r="G4" s="1467"/>
      <c r="H4" s="1467"/>
      <c r="I4" s="1467"/>
      <c r="J4" s="1467"/>
      <c r="K4" s="1467"/>
      <c r="L4" s="1467"/>
      <c r="M4" s="408"/>
      <c r="N4" s="408"/>
      <c r="O4" s="217"/>
    </row>
    <row r="5" spans="1:20" ht="23.25" customHeight="1">
      <c r="C5" s="1467" t="s">
        <v>734</v>
      </c>
      <c r="D5" s="1467"/>
      <c r="E5" s="1467"/>
      <c r="F5" s="1467"/>
      <c r="G5" s="1467"/>
      <c r="H5" s="1467"/>
      <c r="I5" s="1467"/>
      <c r="J5" s="1467"/>
      <c r="K5" s="1467"/>
      <c r="L5" s="1467"/>
      <c r="M5" s="409"/>
      <c r="N5" s="409"/>
      <c r="O5" s="217"/>
    </row>
    <row r="6" spans="1:20" ht="15" customHeight="1"/>
    <row r="7" spans="1:20">
      <c r="A7" s="426"/>
      <c r="B7" s="574"/>
      <c r="C7" s="1488" t="s">
        <v>0</v>
      </c>
      <c r="D7" s="1489" t="s">
        <v>1</v>
      </c>
      <c r="E7" s="1488" t="s">
        <v>2</v>
      </c>
      <c r="F7" s="1488" t="s">
        <v>660</v>
      </c>
      <c r="G7" s="1488" t="s">
        <v>3</v>
      </c>
      <c r="H7" s="1488" t="s">
        <v>4</v>
      </c>
      <c r="I7" s="1488"/>
      <c r="J7" s="1488" t="s">
        <v>5</v>
      </c>
      <c r="K7" s="1488"/>
      <c r="L7" s="1489" t="s">
        <v>6</v>
      </c>
      <c r="M7" s="572"/>
      <c r="N7" s="572"/>
      <c r="O7" s="572"/>
      <c r="P7" s="426"/>
      <c r="Q7" s="426"/>
      <c r="R7" s="426"/>
      <c r="S7" s="575"/>
      <c r="T7" s="575"/>
    </row>
    <row r="8" spans="1:20" ht="31.5">
      <c r="A8" s="426"/>
      <c r="B8" s="574"/>
      <c r="C8" s="1488"/>
      <c r="D8" s="1490"/>
      <c r="E8" s="1488"/>
      <c r="F8" s="1488"/>
      <c r="G8" s="1488"/>
      <c r="H8" s="1080" t="s">
        <v>7</v>
      </c>
      <c r="I8" s="1080" t="s">
        <v>8</v>
      </c>
      <c r="J8" s="1080" t="s">
        <v>9</v>
      </c>
      <c r="K8" s="1080" t="s">
        <v>10</v>
      </c>
      <c r="L8" s="1490"/>
      <c r="M8" s="572" t="s">
        <v>723</v>
      </c>
      <c r="N8" s="572" t="s">
        <v>724</v>
      </c>
      <c r="O8" s="572"/>
      <c r="P8" s="426"/>
      <c r="Q8" s="426"/>
      <c r="R8" s="426"/>
      <c r="S8" s="575">
        <v>2</v>
      </c>
      <c r="T8" s="575"/>
    </row>
    <row r="9" spans="1:20" s="368" customFormat="1">
      <c r="A9" s="426"/>
      <c r="B9" s="574"/>
      <c r="C9" s="1501" t="s">
        <v>66</v>
      </c>
      <c r="D9" s="1531"/>
      <c r="E9" s="124"/>
      <c r="F9" s="124"/>
      <c r="G9" s="39"/>
      <c r="H9" s="253"/>
      <c r="I9" s="253"/>
      <c r="J9" s="40"/>
      <c r="K9" s="124"/>
      <c r="L9" s="799"/>
      <c r="M9" s="427"/>
      <c r="N9" s="125"/>
      <c r="O9" s="125"/>
      <c r="P9" s="124"/>
      <c r="Q9" s="367"/>
      <c r="R9" s="367"/>
    </row>
    <row r="10" spans="1:20" s="368" customFormat="1">
      <c r="A10" s="426"/>
      <c r="B10" s="574"/>
      <c r="C10" s="448" t="s">
        <v>233</v>
      </c>
      <c r="D10" s="1531" t="s">
        <v>740</v>
      </c>
      <c r="E10" s="1532"/>
      <c r="F10" s="1532"/>
      <c r="G10" s="39"/>
      <c r="H10" s="253"/>
      <c r="I10" s="253"/>
      <c r="J10" s="40"/>
      <c r="K10" s="124"/>
      <c r="L10" s="799"/>
      <c r="M10" s="427"/>
      <c r="N10" s="125"/>
      <c r="O10" s="125"/>
      <c r="P10" s="124"/>
      <c r="Q10" s="367"/>
      <c r="R10" s="367"/>
    </row>
    <row r="11" spans="1:20" s="369" customFormat="1">
      <c r="A11" s="577"/>
      <c r="B11" s="578"/>
      <c r="C11" s="197" t="s">
        <v>450</v>
      </c>
      <c r="D11" s="800" t="s">
        <v>738</v>
      </c>
      <c r="E11" s="198"/>
      <c r="F11" s="195"/>
      <c r="G11" s="199"/>
      <c r="H11" s="199"/>
      <c r="I11" s="199"/>
      <c r="J11" s="198"/>
      <c r="K11" s="198"/>
      <c r="L11" s="445"/>
      <c r="M11" s="579"/>
      <c r="N11" s="196"/>
      <c r="O11" s="177"/>
      <c r="P11" s="402"/>
      <c r="Q11" s="801"/>
      <c r="R11" s="802"/>
    </row>
    <row r="12" spans="1:20" s="62" customFormat="1" ht="47.25">
      <c r="A12" s="90"/>
      <c r="B12" s="345"/>
      <c r="C12" s="123">
        <v>1</v>
      </c>
      <c r="D12" s="1321" t="s">
        <v>3974</v>
      </c>
      <c r="E12" s="1044" t="s">
        <v>63</v>
      </c>
      <c r="F12" s="1044" t="s">
        <v>3241</v>
      </c>
      <c r="G12" s="1322">
        <v>0.4</v>
      </c>
      <c r="H12" s="1111"/>
      <c r="I12" s="1105">
        <v>0.4</v>
      </c>
      <c r="J12" s="1105" t="s">
        <v>3237</v>
      </c>
      <c r="K12" s="1109" t="s">
        <v>3975</v>
      </c>
      <c r="L12" s="1323" t="s">
        <v>3976</v>
      </c>
      <c r="M12" s="581"/>
      <c r="N12" s="581"/>
      <c r="O12" s="90"/>
      <c r="P12" s="582"/>
      <c r="Q12" s="90"/>
      <c r="R12" s="90"/>
      <c r="S12" s="583"/>
      <c r="T12" s="583"/>
    </row>
    <row r="13" spans="1:20" s="62" customFormat="1" ht="110.25">
      <c r="A13" s="90"/>
      <c r="B13" s="345"/>
      <c r="C13" s="123">
        <v>2</v>
      </c>
      <c r="D13" s="1321" t="s">
        <v>3240</v>
      </c>
      <c r="E13" s="1044" t="s">
        <v>63</v>
      </c>
      <c r="F13" s="1044" t="s">
        <v>3241</v>
      </c>
      <c r="G13" s="1322">
        <v>0.1517</v>
      </c>
      <c r="H13" s="1111"/>
      <c r="I13" s="1105">
        <f>G13</f>
        <v>0.1517</v>
      </c>
      <c r="J13" s="1105" t="s">
        <v>3237</v>
      </c>
      <c r="K13" s="1109" t="s">
        <v>3242</v>
      </c>
      <c r="L13" s="1323" t="s">
        <v>3243</v>
      </c>
      <c r="M13" s="581"/>
      <c r="N13" s="581"/>
      <c r="O13" s="90"/>
      <c r="P13" s="582"/>
      <c r="Q13" s="90"/>
      <c r="R13" s="90"/>
      <c r="S13" s="583">
        <v>1</v>
      </c>
      <c r="T13" s="583">
        <f>I13</f>
        <v>0.1517</v>
      </c>
    </row>
    <row r="14" spans="1:20" s="368" customFormat="1">
      <c r="A14" s="426"/>
      <c r="B14" s="574"/>
      <c r="C14" s="448" t="s">
        <v>234</v>
      </c>
      <c r="D14" s="1469" t="s">
        <v>1048</v>
      </c>
      <c r="E14" s="1470"/>
      <c r="F14" s="1470"/>
      <c r="G14" s="97"/>
      <c r="H14" s="202"/>
      <c r="I14" s="202"/>
      <c r="J14" s="280"/>
      <c r="K14" s="149"/>
      <c r="L14" s="799"/>
      <c r="M14" s="427"/>
      <c r="N14" s="125"/>
      <c r="O14" s="125"/>
      <c r="P14" s="124"/>
      <c r="Q14" s="367"/>
      <c r="R14" s="367"/>
    </row>
    <row r="15" spans="1:20" s="62" customFormat="1">
      <c r="A15" s="90"/>
      <c r="B15" s="345"/>
      <c r="C15" s="90"/>
      <c r="D15" s="586"/>
      <c r="E15" s="587"/>
      <c r="F15" s="587"/>
      <c r="G15" s="588"/>
      <c r="H15" s="436"/>
      <c r="I15" s="589"/>
      <c r="J15" s="590"/>
      <c r="K15" s="582"/>
      <c r="L15" s="591"/>
      <c r="M15" s="587"/>
      <c r="N15" s="587"/>
      <c r="O15" s="90">
        <v>1</v>
      </c>
      <c r="P15" s="589">
        <f>I15</f>
        <v>0</v>
      </c>
      <c r="Q15" s="90"/>
      <c r="R15" s="90"/>
      <c r="S15" s="583"/>
      <c r="T15" s="583"/>
    </row>
    <row r="16" spans="1:20" s="368" customFormat="1">
      <c r="A16" s="426"/>
      <c r="B16" s="574"/>
      <c r="C16" s="1501" t="s">
        <v>171</v>
      </c>
      <c r="D16" s="1501"/>
      <c r="E16" s="124"/>
      <c r="F16" s="124"/>
      <c r="G16" s="97"/>
      <c r="H16" s="202"/>
      <c r="I16" s="201"/>
      <c r="J16" s="40"/>
      <c r="K16" s="124"/>
      <c r="L16" s="799"/>
      <c r="M16" s="427"/>
      <c r="N16" s="125"/>
      <c r="O16" s="177"/>
      <c r="P16" s="124"/>
      <c r="Q16" s="367"/>
      <c r="R16" s="367"/>
    </row>
    <row r="17" spans="1:20" s="369" customFormat="1">
      <c r="A17" s="577"/>
      <c r="B17" s="578"/>
      <c r="C17" s="197" t="s">
        <v>450</v>
      </c>
      <c r="D17" s="800" t="s">
        <v>738</v>
      </c>
      <c r="E17" s="198"/>
      <c r="F17" s="195"/>
      <c r="G17" s="199"/>
      <c r="H17" s="199"/>
      <c r="I17" s="199"/>
      <c r="J17" s="198"/>
      <c r="K17" s="198"/>
      <c r="L17" s="445"/>
      <c r="M17" s="579"/>
      <c r="N17" s="196"/>
      <c r="O17" s="177"/>
      <c r="P17" s="402"/>
      <c r="Q17" s="801"/>
      <c r="R17" s="802"/>
    </row>
    <row r="18" spans="1:20" s="62" customFormat="1" ht="126">
      <c r="A18" s="123"/>
      <c r="B18" s="861"/>
      <c r="C18" s="123">
        <v>1</v>
      </c>
      <c r="D18" s="1041" t="s">
        <v>3402</v>
      </c>
      <c r="E18" s="911" t="s">
        <v>71</v>
      </c>
      <c r="F18" s="911" t="s">
        <v>3403</v>
      </c>
      <c r="G18" s="1042">
        <v>5.5</v>
      </c>
      <c r="H18" s="1042">
        <v>1</v>
      </c>
      <c r="I18" s="1042"/>
      <c r="J18" s="1020" t="s">
        <v>13</v>
      </c>
      <c r="K18" s="1043" t="s">
        <v>3404</v>
      </c>
      <c r="L18" s="913" t="s">
        <v>3405</v>
      </c>
      <c r="M18" s="1044"/>
      <c r="N18" s="1044"/>
      <c r="O18" s="123"/>
      <c r="P18" s="1045"/>
      <c r="Q18" s="123"/>
      <c r="R18" s="123"/>
    </row>
    <row r="19" spans="1:20" s="368" customFormat="1">
      <c r="A19" s="426"/>
      <c r="B19" s="574"/>
      <c r="C19" s="448" t="s">
        <v>234</v>
      </c>
      <c r="D19" s="1469" t="s">
        <v>1048</v>
      </c>
      <c r="E19" s="1470"/>
      <c r="F19" s="1470"/>
      <c r="G19" s="97"/>
      <c r="H19" s="202"/>
      <c r="I19" s="202"/>
      <c r="J19" s="280"/>
      <c r="K19" s="149"/>
      <c r="L19" s="799"/>
      <c r="M19" s="427"/>
      <c r="N19" s="125"/>
      <c r="O19" s="177"/>
      <c r="P19" s="124"/>
      <c r="Q19" s="367"/>
      <c r="R19" s="367"/>
    </row>
    <row r="20" spans="1:20" s="63" customFormat="1">
      <c r="A20" s="592"/>
      <c r="B20" s="593"/>
      <c r="C20" s="211"/>
      <c r="D20" s="46"/>
      <c r="E20" s="90"/>
      <c r="F20" s="90"/>
      <c r="G20" s="90"/>
      <c r="H20" s="90"/>
      <c r="I20" s="90"/>
      <c r="J20" s="90"/>
      <c r="K20" s="90"/>
      <c r="L20" s="46"/>
      <c r="M20" s="46"/>
      <c r="N20" s="46">
        <v>1</v>
      </c>
      <c r="O20" s="594"/>
      <c r="P20" s="592"/>
      <c r="Q20" s="592"/>
      <c r="R20" s="592"/>
      <c r="S20" s="595"/>
      <c r="T20" s="595"/>
    </row>
    <row r="21" spans="1:20" s="368" customFormat="1">
      <c r="A21" s="426"/>
      <c r="B21" s="574"/>
      <c r="C21" s="1501" t="s">
        <v>172</v>
      </c>
      <c r="D21" s="1501"/>
      <c r="E21" s="124"/>
      <c r="F21" s="124"/>
      <c r="G21" s="97"/>
      <c r="H21" s="202"/>
      <c r="I21" s="201"/>
      <c r="J21" s="40"/>
      <c r="K21" s="124"/>
      <c r="L21" s="799"/>
      <c r="M21" s="427"/>
      <c r="N21" s="125"/>
      <c r="O21" s="177"/>
      <c r="P21" s="124"/>
      <c r="Q21" s="367"/>
      <c r="R21" s="367"/>
    </row>
    <row r="22" spans="1:20" s="368" customFormat="1">
      <c r="A22" s="596"/>
      <c r="B22" s="596"/>
      <c r="C22" s="448" t="s">
        <v>233</v>
      </c>
      <c r="D22" s="1531" t="s">
        <v>740</v>
      </c>
      <c r="E22" s="1532"/>
      <c r="F22" s="1532"/>
      <c r="G22" s="124"/>
      <c r="H22" s="125"/>
      <c r="I22" s="125"/>
      <c r="J22" s="124"/>
      <c r="K22" s="124"/>
      <c r="L22" s="803"/>
      <c r="M22" s="426"/>
      <c r="N22" s="124"/>
      <c r="O22" s="177"/>
      <c r="P22" s="83"/>
    </row>
    <row r="23" spans="1:20" s="369" customFormat="1">
      <c r="A23" s="577"/>
      <c r="B23" s="578"/>
      <c r="C23" s="197" t="s">
        <v>431</v>
      </c>
      <c r="D23" s="800" t="s">
        <v>741</v>
      </c>
      <c r="E23" s="198"/>
      <c r="F23" s="195"/>
      <c r="G23" s="199"/>
      <c r="H23" s="199"/>
      <c r="I23" s="199"/>
      <c r="J23" s="195"/>
      <c r="K23" s="198"/>
      <c r="L23" s="445"/>
      <c r="M23" s="579"/>
      <c r="N23" s="196"/>
      <c r="O23" s="177"/>
      <c r="P23" s="402"/>
      <c r="Q23" s="801"/>
      <c r="R23" s="802"/>
    </row>
    <row r="24" spans="1:20" s="75" customFormat="1" ht="157.5">
      <c r="A24" s="577"/>
      <c r="B24" s="578"/>
      <c r="C24" s="598" t="s">
        <v>67</v>
      </c>
      <c r="D24" s="122" t="s">
        <v>1746</v>
      </c>
      <c r="E24" s="123" t="s">
        <v>32</v>
      </c>
      <c r="F24" s="123" t="s">
        <v>1747</v>
      </c>
      <c r="G24" s="123">
        <v>2.35</v>
      </c>
      <c r="H24" s="123"/>
      <c r="I24" s="123"/>
      <c r="J24" s="123" t="s">
        <v>11</v>
      </c>
      <c r="K24" s="123" t="s">
        <v>1310</v>
      </c>
      <c r="L24" s="123" t="s">
        <v>1748</v>
      </c>
      <c r="M24" s="599"/>
      <c r="N24" s="599"/>
      <c r="O24" s="90"/>
      <c r="P24" s="589"/>
      <c r="Q24" s="580"/>
      <c r="R24" s="601"/>
      <c r="S24" s="602"/>
      <c r="T24" s="583"/>
    </row>
    <row r="25" spans="1:20" s="368" customFormat="1">
      <c r="A25" s="426"/>
      <c r="B25" s="574"/>
      <c r="C25" s="448" t="s">
        <v>234</v>
      </c>
      <c r="D25" s="1469" t="s">
        <v>1048</v>
      </c>
      <c r="E25" s="1470"/>
      <c r="F25" s="1470"/>
      <c r="G25" s="97"/>
      <c r="H25" s="202"/>
      <c r="I25" s="202"/>
      <c r="J25" s="280"/>
      <c r="K25" s="149"/>
      <c r="L25" s="799"/>
      <c r="M25" s="427"/>
      <c r="N25" s="125"/>
      <c r="O25" s="177"/>
      <c r="P25" s="124"/>
      <c r="Q25" s="367"/>
      <c r="R25" s="367"/>
    </row>
    <row r="26" spans="1:20" s="75" customFormat="1" ht="31.5">
      <c r="A26" s="577"/>
      <c r="B26" s="578"/>
      <c r="C26" s="1075">
        <v>2</v>
      </c>
      <c r="D26" s="925" t="s">
        <v>3977</v>
      </c>
      <c r="E26" s="929" t="s">
        <v>32</v>
      </c>
      <c r="F26" s="926" t="s">
        <v>2578</v>
      </c>
      <c r="G26" s="927">
        <v>0.3</v>
      </c>
      <c r="H26" s="926"/>
      <c r="I26" s="927">
        <v>0.3</v>
      </c>
      <c r="J26" s="391" t="s">
        <v>11</v>
      </c>
      <c r="K26" s="926" t="s">
        <v>1310</v>
      </c>
      <c r="L26" s="399" t="s">
        <v>3978</v>
      </c>
      <c r="M26" s="604"/>
      <c r="N26" s="604"/>
      <c r="O26" s="605"/>
      <c r="P26" s="602"/>
      <c r="Q26" s="602"/>
      <c r="R26" s="602"/>
      <c r="S26" s="602"/>
      <c r="T26" s="602"/>
    </row>
    <row r="27" spans="1:20" s="75" customFormat="1" ht="78.75">
      <c r="A27" s="577">
        <v>22</v>
      </c>
      <c r="B27" s="578" t="s">
        <v>69</v>
      </c>
      <c r="C27" s="1075">
        <v>3</v>
      </c>
      <c r="D27" s="925" t="s">
        <v>1315</v>
      </c>
      <c r="E27" s="929" t="s">
        <v>32</v>
      </c>
      <c r="F27" s="926" t="s">
        <v>1316</v>
      </c>
      <c r="G27" s="927">
        <v>7.0000000000000007E-2</v>
      </c>
      <c r="H27" s="926"/>
      <c r="I27" s="927">
        <v>7.0000000000000007E-2</v>
      </c>
      <c r="J27" s="391" t="s">
        <v>11</v>
      </c>
      <c r="K27" s="926" t="s">
        <v>1310</v>
      </c>
      <c r="L27" s="399" t="s">
        <v>1317</v>
      </c>
      <c r="M27" s="604"/>
      <c r="N27" s="604"/>
      <c r="O27" s="605"/>
      <c r="P27" s="602"/>
      <c r="Q27" s="602"/>
      <c r="R27" s="602"/>
      <c r="S27" s="602"/>
      <c r="T27" s="602"/>
    </row>
    <row r="28" spans="1:20" s="368" customFormat="1">
      <c r="A28" s="426"/>
      <c r="B28" s="574"/>
      <c r="C28" s="1501" t="s">
        <v>173</v>
      </c>
      <c r="D28" s="1501"/>
      <c r="E28" s="124"/>
      <c r="F28" s="124"/>
      <c r="G28" s="97"/>
      <c r="H28" s="202"/>
      <c r="I28" s="201"/>
      <c r="J28" s="40"/>
      <c r="K28" s="124"/>
      <c r="L28" s="799"/>
      <c r="M28" s="427"/>
      <c r="N28" s="125"/>
      <c r="O28" s="177"/>
      <c r="P28" s="124"/>
      <c r="Q28" s="367"/>
      <c r="R28" s="367"/>
    </row>
    <row r="29" spans="1:20" s="442" customFormat="1">
      <c r="A29" s="576"/>
      <c r="B29" s="606"/>
      <c r="C29" s="192" t="s">
        <v>233</v>
      </c>
      <c r="D29" s="1469" t="s">
        <v>740</v>
      </c>
      <c r="E29" s="1470"/>
      <c r="F29" s="1470"/>
      <c r="G29" s="39"/>
      <c r="H29" s="1082"/>
      <c r="I29" s="804"/>
      <c r="J29" s="233"/>
      <c r="K29" s="233"/>
      <c r="L29" s="805"/>
      <c r="M29" s="608"/>
      <c r="N29" s="804"/>
      <c r="O29" s="177"/>
      <c r="P29" s="804"/>
    </row>
    <row r="30" spans="1:20" s="371" customFormat="1">
      <c r="A30" s="104"/>
      <c r="B30" s="343"/>
      <c r="C30" s="228" t="s">
        <v>450</v>
      </c>
      <c r="D30" s="1508" t="s">
        <v>1324</v>
      </c>
      <c r="E30" s="1509"/>
      <c r="F30" s="1510"/>
      <c r="G30" s="256"/>
      <c r="H30" s="256"/>
      <c r="I30" s="256"/>
      <c r="J30" s="238"/>
      <c r="K30" s="194"/>
      <c r="L30" s="239"/>
      <c r="M30" s="611"/>
      <c r="N30" s="239"/>
      <c r="O30" s="177"/>
      <c r="P30" s="775"/>
      <c r="Q30" s="806"/>
      <c r="R30" s="806"/>
    </row>
    <row r="31" spans="1:20" s="64" customFormat="1" ht="78.75">
      <c r="A31" s="104"/>
      <c r="B31" s="343"/>
      <c r="C31" s="123">
        <v>1</v>
      </c>
      <c r="D31" s="12" t="s">
        <v>1325</v>
      </c>
      <c r="E31" s="123" t="s">
        <v>32</v>
      </c>
      <c r="F31" s="3" t="s">
        <v>1326</v>
      </c>
      <c r="G31" s="930">
        <v>0.74609999999999999</v>
      </c>
      <c r="H31" s="931"/>
      <c r="I31" s="930">
        <v>0.74609999999999999</v>
      </c>
      <c r="J31" s="123" t="s">
        <v>17</v>
      </c>
      <c r="K31" s="123" t="s">
        <v>1327</v>
      </c>
      <c r="L31" s="932" t="s">
        <v>1328</v>
      </c>
      <c r="M31" s="614"/>
      <c r="N31" s="614"/>
      <c r="O31" s="90"/>
      <c r="P31" s="104"/>
      <c r="Q31" s="104"/>
      <c r="R31" s="104"/>
      <c r="S31" s="573"/>
      <c r="T31" s="573"/>
    </row>
    <row r="32" spans="1:20" s="64" customFormat="1" ht="94.5">
      <c r="A32" s="104"/>
      <c r="B32" s="343"/>
      <c r="C32" s="123">
        <v>2</v>
      </c>
      <c r="D32" s="12" t="s">
        <v>1329</v>
      </c>
      <c r="E32" s="123" t="s">
        <v>15</v>
      </c>
      <c r="F32" s="3" t="s">
        <v>1330</v>
      </c>
      <c r="G32" s="930">
        <v>0.99</v>
      </c>
      <c r="H32" s="931"/>
      <c r="I32" s="930">
        <v>0.99</v>
      </c>
      <c r="J32" s="123" t="s">
        <v>17</v>
      </c>
      <c r="K32" s="123" t="s">
        <v>1331</v>
      </c>
      <c r="L32" s="932" t="s">
        <v>1332</v>
      </c>
      <c r="M32" s="614"/>
      <c r="N32" s="614"/>
      <c r="O32" s="90"/>
      <c r="P32" s="104"/>
      <c r="Q32" s="104"/>
      <c r="R32" s="104"/>
      <c r="S32" s="573"/>
      <c r="T32" s="573"/>
    </row>
    <row r="33" spans="1:20" s="64" customFormat="1" ht="78.75">
      <c r="A33" s="104"/>
      <c r="B33" s="343"/>
      <c r="C33" s="123">
        <v>3</v>
      </c>
      <c r="D33" s="12" t="s">
        <v>1333</v>
      </c>
      <c r="E33" s="123" t="s">
        <v>15</v>
      </c>
      <c r="F33" s="3" t="s">
        <v>1334</v>
      </c>
      <c r="G33" s="930">
        <v>5.0000000000000001E-3</v>
      </c>
      <c r="H33" s="931"/>
      <c r="I33" s="930">
        <v>5.0000000000000001E-3</v>
      </c>
      <c r="J33" s="123" t="s">
        <v>17</v>
      </c>
      <c r="K33" s="123" t="s">
        <v>19</v>
      </c>
      <c r="L33" s="216" t="s">
        <v>1335</v>
      </c>
      <c r="M33" s="614"/>
      <c r="N33" s="614"/>
      <c r="O33" s="90"/>
      <c r="P33" s="104"/>
      <c r="Q33" s="104"/>
      <c r="R33" s="104"/>
      <c r="S33" s="573"/>
      <c r="T33" s="573"/>
    </row>
    <row r="34" spans="1:20" s="64" customFormat="1" ht="63">
      <c r="A34" s="104"/>
      <c r="B34" s="343"/>
      <c r="C34" s="123">
        <v>4</v>
      </c>
      <c r="D34" s="12" t="s">
        <v>1336</v>
      </c>
      <c r="E34" s="123" t="s">
        <v>32</v>
      </c>
      <c r="F34" s="3" t="s">
        <v>1337</v>
      </c>
      <c r="G34" s="930">
        <v>0.19449999999999967</v>
      </c>
      <c r="H34" s="931"/>
      <c r="I34" s="930">
        <v>0.19449999999999967</v>
      </c>
      <c r="J34" s="123" t="s">
        <v>17</v>
      </c>
      <c r="K34" s="123" t="s">
        <v>72</v>
      </c>
      <c r="L34" s="216" t="s">
        <v>1338</v>
      </c>
      <c r="M34" s="614"/>
      <c r="N34" s="614"/>
      <c r="O34" s="90"/>
      <c r="P34" s="104"/>
      <c r="Q34" s="104"/>
      <c r="R34" s="104"/>
      <c r="S34" s="573"/>
      <c r="T34" s="573"/>
    </row>
    <row r="35" spans="1:20" s="368" customFormat="1" hidden="1">
      <c r="A35" s="426"/>
      <c r="B35" s="574"/>
      <c r="C35" s="448" t="s">
        <v>234</v>
      </c>
      <c r="D35" s="1469" t="s">
        <v>1048</v>
      </c>
      <c r="E35" s="1470"/>
      <c r="F35" s="1470"/>
      <c r="G35" s="97"/>
      <c r="H35" s="202"/>
      <c r="I35" s="202"/>
      <c r="J35" s="280"/>
      <c r="K35" s="149"/>
      <c r="L35" s="799"/>
      <c r="M35" s="427"/>
      <c r="N35" s="125"/>
      <c r="O35" s="177"/>
      <c r="P35" s="124"/>
      <c r="Q35" s="367"/>
      <c r="R35" s="367"/>
    </row>
    <row r="36" spans="1:20" s="29" customFormat="1" hidden="1">
      <c r="A36" s="426"/>
      <c r="B36" s="574"/>
      <c r="C36" s="76"/>
      <c r="D36" s="46"/>
      <c r="E36" s="90"/>
      <c r="F36" s="90"/>
      <c r="G36" s="615"/>
      <c r="H36" s="613"/>
      <c r="I36" s="615"/>
      <c r="J36" s="616"/>
      <c r="K36" s="76"/>
      <c r="L36" s="617"/>
      <c r="M36" s="617"/>
      <c r="N36" s="617"/>
      <c r="O36" s="90">
        <v>1</v>
      </c>
      <c r="P36" s="589">
        <f>I36</f>
        <v>0</v>
      </c>
      <c r="Q36" s="426"/>
      <c r="R36" s="426"/>
      <c r="S36" s="575"/>
      <c r="T36" s="575"/>
    </row>
    <row r="37" spans="1:20" s="128" customFormat="1" hidden="1">
      <c r="A37" s="104"/>
      <c r="B37" s="343"/>
      <c r="C37" s="76"/>
      <c r="D37" s="46"/>
      <c r="E37" s="90"/>
      <c r="F37" s="90"/>
      <c r="G37" s="756"/>
      <c r="H37" s="76"/>
      <c r="I37" s="756"/>
      <c r="J37" s="90"/>
      <c r="K37" s="90"/>
      <c r="L37" s="617"/>
      <c r="M37" s="617"/>
      <c r="N37" s="617"/>
      <c r="O37" s="90">
        <v>1</v>
      </c>
      <c r="P37" s="589">
        <f>I37</f>
        <v>0</v>
      </c>
      <c r="Q37" s="104"/>
      <c r="R37" s="104"/>
      <c r="S37" s="573">
        <v>1</v>
      </c>
      <c r="T37" s="583">
        <f>I37</f>
        <v>0</v>
      </c>
    </row>
    <row r="38" spans="1:20" s="368" customFormat="1">
      <c r="A38" s="426"/>
      <c r="B38" s="574"/>
      <c r="C38" s="1501" t="s">
        <v>174</v>
      </c>
      <c r="D38" s="1501"/>
      <c r="E38" s="124"/>
      <c r="F38" s="124"/>
      <c r="G38" s="97"/>
      <c r="H38" s="202"/>
      <c r="I38" s="201"/>
      <c r="J38" s="40"/>
      <c r="K38" s="124"/>
      <c r="L38" s="799"/>
      <c r="M38" s="427"/>
      <c r="N38" s="125"/>
      <c r="O38" s="177"/>
      <c r="P38" s="124"/>
      <c r="Q38" s="367"/>
      <c r="R38" s="367"/>
    </row>
    <row r="39" spans="1:20" s="368" customFormat="1">
      <c r="A39" s="426"/>
      <c r="B39" s="574"/>
      <c r="C39" s="448" t="s">
        <v>233</v>
      </c>
      <c r="D39" s="1469" t="s">
        <v>740</v>
      </c>
      <c r="E39" s="1470"/>
      <c r="F39" s="1470"/>
      <c r="G39" s="97"/>
      <c r="H39" s="202"/>
      <c r="I39" s="201"/>
      <c r="J39" s="40"/>
      <c r="K39" s="124"/>
      <c r="L39" s="799"/>
      <c r="M39" s="427"/>
      <c r="N39" s="125"/>
      <c r="O39" s="177"/>
      <c r="P39" s="124"/>
      <c r="Q39" s="367"/>
      <c r="R39" s="367"/>
    </row>
    <row r="40" spans="1:20" s="368" customFormat="1">
      <c r="A40" s="426"/>
      <c r="B40" s="574"/>
      <c r="C40" s="448" t="s">
        <v>450</v>
      </c>
      <c r="D40" s="1508" t="s">
        <v>738</v>
      </c>
      <c r="E40" s="1509"/>
      <c r="F40" s="1510"/>
      <c r="G40" s="97"/>
      <c r="H40" s="202"/>
      <c r="I40" s="201"/>
      <c r="J40" s="40"/>
      <c r="K40" s="124"/>
      <c r="L40" s="799"/>
      <c r="M40" s="427"/>
      <c r="N40" s="125"/>
      <c r="O40" s="177"/>
      <c r="P40" s="124"/>
      <c r="Q40" s="367"/>
      <c r="R40" s="367"/>
    </row>
    <row r="41" spans="1:20" s="29" customFormat="1" ht="126">
      <c r="A41" s="426"/>
      <c r="B41" s="574"/>
      <c r="C41" s="1214">
        <v>1</v>
      </c>
      <c r="D41" s="1215" t="s">
        <v>1385</v>
      </c>
      <c r="E41" s="1214" t="s">
        <v>63</v>
      </c>
      <c r="F41" s="1214" t="s">
        <v>1386</v>
      </c>
      <c r="G41" s="1216">
        <v>0.99</v>
      </c>
      <c r="H41" s="1216">
        <v>0.53</v>
      </c>
      <c r="I41" s="1220">
        <v>0.99</v>
      </c>
      <c r="J41" s="1216" t="s">
        <v>1387</v>
      </c>
      <c r="K41" s="942" t="s">
        <v>1388</v>
      </c>
      <c r="L41" s="943" t="s">
        <v>650</v>
      </c>
      <c r="M41" s="618"/>
      <c r="N41" s="618"/>
      <c r="O41" s="427"/>
      <c r="P41" s="426"/>
      <c r="Q41" s="426"/>
      <c r="R41" s="426"/>
      <c r="S41" s="575">
        <v>1</v>
      </c>
      <c r="T41" s="583">
        <f t="shared" ref="T41:T44" si="0">I41</f>
        <v>0.99</v>
      </c>
    </row>
    <row r="42" spans="1:20" s="29" customFormat="1" ht="47.25">
      <c r="A42" s="426"/>
      <c r="B42" s="574"/>
      <c r="C42" s="1214">
        <v>2</v>
      </c>
      <c r="D42" s="1215" t="s">
        <v>3979</v>
      </c>
      <c r="E42" s="1214" t="s">
        <v>63</v>
      </c>
      <c r="F42" s="1214" t="s">
        <v>2578</v>
      </c>
      <c r="G42" s="1216">
        <v>1.08</v>
      </c>
      <c r="H42" s="1216"/>
      <c r="I42" s="1220">
        <v>1.08</v>
      </c>
      <c r="J42" s="1216" t="s">
        <v>1387</v>
      </c>
      <c r="K42" s="942" t="s">
        <v>3980</v>
      </c>
      <c r="L42" s="943" t="s">
        <v>3981</v>
      </c>
      <c r="M42" s="618"/>
      <c r="N42" s="618"/>
      <c r="O42" s="427"/>
      <c r="P42" s="426"/>
      <c r="Q42" s="426"/>
      <c r="R42" s="426"/>
      <c r="S42" s="575"/>
      <c r="T42" s="583"/>
    </row>
    <row r="43" spans="1:20" s="29" customFormat="1" ht="63">
      <c r="A43" s="426"/>
      <c r="B43" s="574"/>
      <c r="C43" s="1214">
        <v>3</v>
      </c>
      <c r="D43" s="1215" t="s">
        <v>1389</v>
      </c>
      <c r="E43" s="1214" t="s">
        <v>71</v>
      </c>
      <c r="F43" s="1214" t="s">
        <v>1390</v>
      </c>
      <c r="G43" s="1216">
        <v>4.2699999999999996</v>
      </c>
      <c r="H43" s="1216"/>
      <c r="I43" s="1220">
        <v>4.2699999999999996</v>
      </c>
      <c r="J43" s="1216" t="s">
        <v>1387</v>
      </c>
      <c r="K43" s="942" t="s">
        <v>1391</v>
      </c>
      <c r="L43" s="943" t="s">
        <v>1392</v>
      </c>
      <c r="M43" s="618"/>
      <c r="N43" s="618"/>
      <c r="O43" s="427"/>
      <c r="P43" s="426"/>
      <c r="Q43" s="426"/>
      <c r="R43" s="426"/>
      <c r="S43" s="575">
        <v>1</v>
      </c>
      <c r="T43" s="583">
        <f t="shared" si="0"/>
        <v>4.2699999999999996</v>
      </c>
    </row>
    <row r="44" spans="1:20" s="29" customFormat="1" ht="63">
      <c r="A44" s="426"/>
      <c r="B44" s="574"/>
      <c r="C44" s="1214">
        <v>4</v>
      </c>
      <c r="D44" s="1215" t="s">
        <v>1393</v>
      </c>
      <c r="E44" s="1214" t="s">
        <v>1394</v>
      </c>
      <c r="F44" s="1214" t="s">
        <v>1395</v>
      </c>
      <c r="G44" s="1216">
        <v>41.2</v>
      </c>
      <c r="H44" s="1216"/>
      <c r="I44" s="1220">
        <v>41.2</v>
      </c>
      <c r="J44" s="1216" t="s">
        <v>1350</v>
      </c>
      <c r="K44" s="942" t="s">
        <v>1396</v>
      </c>
      <c r="L44" s="943" t="s">
        <v>1397</v>
      </c>
      <c r="M44" s="618"/>
      <c r="N44" s="618"/>
      <c r="O44" s="427"/>
      <c r="P44" s="426"/>
      <c r="Q44" s="426"/>
      <c r="R44" s="426"/>
      <c r="S44" s="575">
        <v>1</v>
      </c>
      <c r="T44" s="583">
        <f t="shared" si="0"/>
        <v>41.2</v>
      </c>
    </row>
    <row r="45" spans="1:20" s="29" customFormat="1" ht="126">
      <c r="A45" s="426"/>
      <c r="B45" s="574"/>
      <c r="C45" s="1214">
        <v>5</v>
      </c>
      <c r="D45" s="1215" t="s">
        <v>1398</v>
      </c>
      <c r="E45" s="1214" t="s">
        <v>71</v>
      </c>
      <c r="F45" s="1214" t="s">
        <v>1399</v>
      </c>
      <c r="G45" s="1216">
        <v>7.6</v>
      </c>
      <c r="H45" s="1216">
        <v>7.6</v>
      </c>
      <c r="I45" s="1220">
        <v>7.6</v>
      </c>
      <c r="J45" s="1216" t="s">
        <v>150</v>
      </c>
      <c r="K45" s="942" t="s">
        <v>1400</v>
      </c>
      <c r="L45" s="943" t="s">
        <v>1401</v>
      </c>
      <c r="M45" s="618"/>
      <c r="N45" s="618"/>
      <c r="O45" s="427"/>
      <c r="P45" s="426"/>
      <c r="Q45" s="426"/>
      <c r="R45" s="426"/>
      <c r="S45" s="575"/>
      <c r="T45" s="583"/>
    </row>
    <row r="46" spans="1:20" s="368" customFormat="1">
      <c r="A46" s="426"/>
      <c r="B46" s="574"/>
      <c r="C46" s="448" t="s">
        <v>234</v>
      </c>
      <c r="D46" s="1469" t="s">
        <v>1048</v>
      </c>
      <c r="E46" s="1470"/>
      <c r="F46" s="1470"/>
      <c r="G46" s="97"/>
      <c r="H46" s="202"/>
      <c r="I46" s="202"/>
      <c r="J46" s="280"/>
      <c r="K46" s="149"/>
      <c r="L46" s="799"/>
      <c r="M46" s="427"/>
      <c r="N46" s="125"/>
      <c r="O46" s="177"/>
      <c r="P46" s="124"/>
      <c r="Q46" s="367"/>
      <c r="R46" s="367"/>
    </row>
    <row r="47" spans="1:20" s="29" customFormat="1" ht="63">
      <c r="A47" s="426"/>
      <c r="B47" s="574"/>
      <c r="C47" s="1066">
        <v>6</v>
      </c>
      <c r="D47" s="1067" t="s">
        <v>1393</v>
      </c>
      <c r="E47" s="1068" t="s">
        <v>75</v>
      </c>
      <c r="F47" s="941" t="s">
        <v>4008</v>
      </c>
      <c r="G47" s="1067">
        <v>41.2</v>
      </c>
      <c r="H47" s="1067"/>
      <c r="I47" s="1067">
        <v>41.2</v>
      </c>
      <c r="J47" s="1067" t="s">
        <v>150</v>
      </c>
      <c r="K47" s="1067" t="s">
        <v>4009</v>
      </c>
      <c r="L47" s="1067" t="s">
        <v>4010</v>
      </c>
      <c r="M47" s="618"/>
      <c r="N47" s="618"/>
      <c r="O47" s="427">
        <v>1</v>
      </c>
      <c r="P47" s="426">
        <f>I47</f>
        <v>41.2</v>
      </c>
      <c r="Q47" s="426"/>
      <c r="R47" s="426"/>
      <c r="S47" s="575"/>
      <c r="T47" s="583"/>
    </row>
    <row r="48" spans="1:20" s="29" customFormat="1" ht="47.25">
      <c r="A48" s="426"/>
      <c r="B48" s="574"/>
      <c r="C48" s="1066">
        <v>7</v>
      </c>
      <c r="D48" s="1067" t="s">
        <v>4011</v>
      </c>
      <c r="E48" s="1068" t="s">
        <v>22</v>
      </c>
      <c r="F48" s="941" t="s">
        <v>4008</v>
      </c>
      <c r="G48" s="1067">
        <v>27.42</v>
      </c>
      <c r="H48" s="1067"/>
      <c r="I48" s="1067">
        <v>27.42</v>
      </c>
      <c r="J48" s="1067" t="s">
        <v>150</v>
      </c>
      <c r="K48" s="1067" t="s">
        <v>1383</v>
      </c>
      <c r="L48" s="1067" t="s">
        <v>4012</v>
      </c>
      <c r="M48" s="618"/>
      <c r="N48" s="618">
        <v>1</v>
      </c>
      <c r="O48" s="427">
        <v>1</v>
      </c>
      <c r="P48" s="426">
        <f>I48</f>
        <v>27.42</v>
      </c>
      <c r="Q48" s="426"/>
      <c r="R48" s="426"/>
      <c r="S48" s="575"/>
      <c r="T48" s="583"/>
    </row>
    <row r="49" spans="1:20" s="368" customFormat="1">
      <c r="A49" s="426"/>
      <c r="B49" s="574"/>
      <c r="C49" s="1501" t="s">
        <v>175</v>
      </c>
      <c r="D49" s="1501"/>
      <c r="E49" s="124"/>
      <c r="F49" s="124"/>
      <c r="G49" s="97"/>
      <c r="H49" s="202"/>
      <c r="I49" s="201"/>
      <c r="J49" s="40"/>
      <c r="K49" s="124"/>
      <c r="L49" s="799"/>
      <c r="M49" s="427"/>
      <c r="N49" s="125"/>
      <c r="O49" s="177"/>
      <c r="P49" s="124"/>
      <c r="Q49" s="367"/>
      <c r="R49" s="367"/>
    </row>
    <row r="50" spans="1:20" s="368" customFormat="1">
      <c r="A50" s="426"/>
      <c r="B50" s="574"/>
      <c r="C50" s="448" t="s">
        <v>233</v>
      </c>
      <c r="D50" s="1469" t="s">
        <v>740</v>
      </c>
      <c r="E50" s="1470"/>
      <c r="F50" s="1470"/>
      <c r="G50" s="97"/>
      <c r="H50" s="202"/>
      <c r="I50" s="201"/>
      <c r="J50" s="40"/>
      <c r="K50" s="124"/>
      <c r="L50" s="799"/>
      <c r="M50" s="427"/>
      <c r="N50" s="125"/>
      <c r="O50" s="177"/>
      <c r="P50" s="124"/>
      <c r="Q50" s="367"/>
      <c r="R50" s="367"/>
    </row>
    <row r="51" spans="1:20" s="368" customFormat="1">
      <c r="A51" s="426"/>
      <c r="B51" s="574"/>
      <c r="C51" s="448" t="s">
        <v>450</v>
      </c>
      <c r="D51" s="1508" t="s">
        <v>738</v>
      </c>
      <c r="E51" s="1509"/>
      <c r="F51" s="1510"/>
      <c r="G51" s="97"/>
      <c r="H51" s="202"/>
      <c r="I51" s="201"/>
      <c r="J51" s="40"/>
      <c r="K51" s="124"/>
      <c r="L51" s="799"/>
      <c r="M51" s="427"/>
      <c r="N51" s="125"/>
      <c r="O51" s="177"/>
      <c r="P51" s="124"/>
      <c r="Q51" s="367"/>
      <c r="R51" s="367"/>
    </row>
    <row r="52" spans="1:20" s="29" customFormat="1" ht="63">
      <c r="A52" s="426"/>
      <c r="B52" s="574"/>
      <c r="C52" s="825">
        <v>1</v>
      </c>
      <c r="D52" s="122" t="s">
        <v>628</v>
      </c>
      <c r="E52" s="123" t="s">
        <v>629</v>
      </c>
      <c r="F52" s="123" t="s">
        <v>630</v>
      </c>
      <c r="G52" s="3">
        <v>133.44</v>
      </c>
      <c r="H52" s="3"/>
      <c r="I52" s="3">
        <v>103.44</v>
      </c>
      <c r="J52" s="123" t="s">
        <v>26</v>
      </c>
      <c r="K52" s="123" t="s">
        <v>631</v>
      </c>
      <c r="L52" s="826" t="s">
        <v>632</v>
      </c>
      <c r="M52" s="11"/>
      <c r="N52" s="11"/>
      <c r="O52" s="427"/>
      <c r="P52" s="426"/>
      <c r="Q52" s="426"/>
      <c r="R52" s="426"/>
      <c r="S52" s="575">
        <v>1</v>
      </c>
      <c r="T52" s="583">
        <f>I52</f>
        <v>103.44</v>
      </c>
    </row>
    <row r="53" spans="1:20" s="29" customFormat="1" ht="31.5">
      <c r="A53" s="426"/>
      <c r="B53" s="574"/>
      <c r="C53" s="825">
        <v>2</v>
      </c>
      <c r="D53" s="122" t="s">
        <v>280</v>
      </c>
      <c r="E53" s="123" t="s">
        <v>12</v>
      </c>
      <c r="F53" s="123" t="s">
        <v>633</v>
      </c>
      <c r="G53" s="3">
        <v>20.5</v>
      </c>
      <c r="H53" s="3"/>
      <c r="I53" s="3">
        <v>0.1</v>
      </c>
      <c r="J53" s="123" t="s">
        <v>26</v>
      </c>
      <c r="K53" s="123" t="s">
        <v>634</v>
      </c>
      <c r="L53" s="826" t="s">
        <v>281</v>
      </c>
      <c r="M53" s="11"/>
      <c r="N53" s="11"/>
      <c r="O53" s="427"/>
      <c r="P53" s="426"/>
      <c r="Q53" s="426"/>
      <c r="R53" s="426"/>
      <c r="S53" s="575">
        <v>1</v>
      </c>
      <c r="T53" s="583">
        <f>I53</f>
        <v>0.1</v>
      </c>
    </row>
    <row r="54" spans="1:20" s="29" customFormat="1" ht="78.75">
      <c r="A54" s="426"/>
      <c r="B54" s="574"/>
      <c r="C54" s="825">
        <v>3</v>
      </c>
      <c r="D54" s="122" t="s">
        <v>635</v>
      </c>
      <c r="E54" s="123" t="s">
        <v>629</v>
      </c>
      <c r="F54" s="123" t="s">
        <v>636</v>
      </c>
      <c r="G54" s="3">
        <v>42.3</v>
      </c>
      <c r="H54" s="3"/>
      <c r="I54" s="3">
        <v>3.34</v>
      </c>
      <c r="J54" s="123" t="s">
        <v>26</v>
      </c>
      <c r="K54" s="123" t="s">
        <v>637</v>
      </c>
      <c r="L54" s="826" t="s">
        <v>638</v>
      </c>
      <c r="M54" s="11"/>
      <c r="N54" s="11"/>
      <c r="O54" s="427"/>
      <c r="P54" s="426"/>
      <c r="Q54" s="426"/>
      <c r="R54" s="426"/>
      <c r="S54" s="575">
        <v>1</v>
      </c>
      <c r="T54" s="583">
        <f>I54</f>
        <v>3.34</v>
      </c>
    </row>
    <row r="55" spans="1:20" s="29" customFormat="1" ht="126">
      <c r="A55" s="426"/>
      <c r="B55" s="574"/>
      <c r="C55" s="825">
        <v>4</v>
      </c>
      <c r="D55" s="122" t="s">
        <v>648</v>
      </c>
      <c r="E55" s="6" t="s">
        <v>38</v>
      </c>
      <c r="F55" s="123" t="s">
        <v>649</v>
      </c>
      <c r="G55" s="123">
        <v>9.2100000000000009</v>
      </c>
      <c r="H55" s="123"/>
      <c r="I55" s="123">
        <v>9.2100000000000009</v>
      </c>
      <c r="J55" s="123" t="s">
        <v>26</v>
      </c>
      <c r="K55" s="123" t="s">
        <v>618</v>
      </c>
      <c r="L55" s="826" t="s">
        <v>706</v>
      </c>
      <c r="M55" s="11"/>
      <c r="N55" s="11"/>
      <c r="O55" s="427"/>
      <c r="P55" s="426"/>
      <c r="Q55" s="426"/>
      <c r="R55" s="426"/>
      <c r="S55" s="575">
        <v>1</v>
      </c>
      <c r="T55" s="583">
        <f>I55</f>
        <v>9.2100000000000009</v>
      </c>
    </row>
    <row r="56" spans="1:20" s="29" customFormat="1" ht="47.25">
      <c r="A56" s="426"/>
      <c r="B56" s="574"/>
      <c r="C56" s="825">
        <v>5</v>
      </c>
      <c r="D56" s="122" t="s">
        <v>639</v>
      </c>
      <c r="E56" s="6" t="s">
        <v>12</v>
      </c>
      <c r="F56" s="123" t="s">
        <v>633</v>
      </c>
      <c r="G56" s="14">
        <v>0.94</v>
      </c>
      <c r="H56" s="14">
        <v>0.6</v>
      </c>
      <c r="I56" s="14">
        <v>0.94</v>
      </c>
      <c r="J56" s="123" t="s">
        <v>26</v>
      </c>
      <c r="K56" s="123" t="s">
        <v>640</v>
      </c>
      <c r="L56" s="826" t="s">
        <v>676</v>
      </c>
      <c r="M56" s="756"/>
      <c r="N56" s="756"/>
      <c r="O56" s="427"/>
      <c r="P56" s="426"/>
      <c r="Q56" s="426"/>
      <c r="R56" s="426"/>
      <c r="S56" s="575"/>
      <c r="T56" s="583"/>
    </row>
    <row r="57" spans="1:20" s="368" customFormat="1">
      <c r="A57" s="426"/>
      <c r="B57" s="574"/>
      <c r="C57" s="192" t="s">
        <v>431</v>
      </c>
      <c r="D57" s="1508" t="s">
        <v>741</v>
      </c>
      <c r="E57" s="1509"/>
      <c r="F57" s="1510"/>
      <c r="G57" s="192"/>
      <c r="H57" s="192"/>
      <c r="I57" s="192"/>
      <c r="J57" s="192"/>
      <c r="K57" s="192"/>
      <c r="L57" s="807"/>
      <c r="M57" s="621"/>
      <c r="N57" s="240"/>
      <c r="O57" s="177"/>
      <c r="P57" s="124"/>
      <c r="Q57" s="367"/>
      <c r="R57" s="367"/>
    </row>
    <row r="58" spans="1:20" s="29" customFormat="1" ht="63">
      <c r="A58" s="426"/>
      <c r="B58" s="574"/>
      <c r="C58" s="825">
        <v>6</v>
      </c>
      <c r="D58" s="122" t="s">
        <v>794</v>
      </c>
      <c r="E58" s="123" t="s">
        <v>606</v>
      </c>
      <c r="F58" s="123" t="s">
        <v>795</v>
      </c>
      <c r="G58" s="123">
        <v>6.8</v>
      </c>
      <c r="H58" s="123">
        <v>6.3</v>
      </c>
      <c r="I58" s="123">
        <v>6.8</v>
      </c>
      <c r="J58" s="123" t="s">
        <v>26</v>
      </c>
      <c r="K58" s="123" t="s">
        <v>26</v>
      </c>
      <c r="L58" s="826" t="s">
        <v>796</v>
      </c>
      <c r="M58" s="756"/>
      <c r="N58" s="756"/>
      <c r="O58" s="427"/>
      <c r="P58" s="426"/>
      <c r="Q58" s="426"/>
      <c r="R58" s="426"/>
      <c r="S58" s="575"/>
      <c r="T58" s="583"/>
    </row>
    <row r="59" spans="1:20" s="29" customFormat="1" ht="47.25">
      <c r="A59" s="426"/>
      <c r="B59" s="574"/>
      <c r="C59" s="825">
        <v>7</v>
      </c>
      <c r="D59" s="122" t="s">
        <v>797</v>
      </c>
      <c r="E59" s="6" t="s">
        <v>45</v>
      </c>
      <c r="F59" s="123" t="s">
        <v>798</v>
      </c>
      <c r="G59" s="6">
        <v>0.16</v>
      </c>
      <c r="H59" s="6"/>
      <c r="I59" s="6">
        <v>0.16</v>
      </c>
      <c r="J59" s="123" t="s">
        <v>26</v>
      </c>
      <c r="K59" s="123" t="s">
        <v>640</v>
      </c>
      <c r="L59" s="826" t="s">
        <v>799</v>
      </c>
      <c r="M59" s="756"/>
      <c r="N59" s="756"/>
      <c r="O59" s="427"/>
      <c r="P59" s="426"/>
      <c r="Q59" s="426"/>
      <c r="R59" s="426"/>
      <c r="S59" s="575"/>
      <c r="T59" s="583"/>
    </row>
    <row r="60" spans="1:20" s="29" customFormat="1" ht="47.25">
      <c r="A60" s="426"/>
      <c r="B60" s="574"/>
      <c r="C60" s="825">
        <v>8</v>
      </c>
      <c r="D60" s="122" t="s">
        <v>800</v>
      </c>
      <c r="E60" s="123" t="s">
        <v>45</v>
      </c>
      <c r="F60" s="123" t="s">
        <v>798</v>
      </c>
      <c r="G60" s="123">
        <v>0.22</v>
      </c>
      <c r="H60" s="123"/>
      <c r="I60" s="123">
        <v>0.22</v>
      </c>
      <c r="J60" s="123" t="s">
        <v>26</v>
      </c>
      <c r="K60" s="123" t="s">
        <v>627</v>
      </c>
      <c r="L60" s="826" t="s">
        <v>799</v>
      </c>
      <c r="M60" s="756"/>
      <c r="N60" s="756"/>
      <c r="O60" s="427"/>
      <c r="P60" s="426"/>
      <c r="Q60" s="426"/>
      <c r="R60" s="426"/>
      <c r="S60" s="575"/>
      <c r="T60" s="583"/>
    </row>
    <row r="61" spans="1:20" s="29" customFormat="1" ht="63">
      <c r="A61" s="426"/>
      <c r="B61" s="574"/>
      <c r="C61" s="825">
        <v>9</v>
      </c>
      <c r="D61" s="122" t="s">
        <v>801</v>
      </c>
      <c r="E61" s="123" t="s">
        <v>606</v>
      </c>
      <c r="F61" s="123" t="s">
        <v>802</v>
      </c>
      <c r="G61" s="123">
        <v>6</v>
      </c>
      <c r="H61" s="123">
        <v>6</v>
      </c>
      <c r="I61" s="123">
        <v>6</v>
      </c>
      <c r="J61" s="123" t="s">
        <v>26</v>
      </c>
      <c r="K61" s="123" t="s">
        <v>626</v>
      </c>
      <c r="L61" s="829" t="s">
        <v>803</v>
      </c>
      <c r="M61" s="756"/>
      <c r="N61" s="756"/>
      <c r="O61" s="427"/>
      <c r="P61" s="426"/>
      <c r="Q61" s="426"/>
      <c r="R61" s="426"/>
      <c r="S61" s="575"/>
      <c r="T61" s="583"/>
    </row>
    <row r="62" spans="1:20" s="368" customFormat="1" hidden="1">
      <c r="A62" s="426"/>
      <c r="B62" s="574"/>
      <c r="C62" s="448" t="s">
        <v>234</v>
      </c>
      <c r="D62" s="1469" t="s">
        <v>1048</v>
      </c>
      <c r="E62" s="1470"/>
      <c r="F62" s="1470"/>
      <c r="G62" s="97"/>
      <c r="H62" s="202"/>
      <c r="I62" s="202"/>
      <c r="J62" s="280"/>
      <c r="K62" s="149"/>
      <c r="L62" s="799"/>
      <c r="M62" s="427"/>
      <c r="N62" s="125"/>
      <c r="O62" s="177"/>
      <c r="P62" s="124"/>
      <c r="Q62" s="367"/>
      <c r="R62" s="367"/>
    </row>
    <row r="63" spans="1:20" s="29" customFormat="1" hidden="1">
      <c r="A63" s="90"/>
      <c r="B63" s="574"/>
      <c r="C63" s="622"/>
      <c r="D63" s="46"/>
      <c r="E63" s="76"/>
      <c r="F63" s="90"/>
      <c r="G63" s="584"/>
      <c r="H63" s="584"/>
      <c r="I63" s="584"/>
      <c r="J63" s="90"/>
      <c r="K63" s="90"/>
      <c r="L63" s="623"/>
      <c r="M63" s="348"/>
      <c r="N63" s="348"/>
      <c r="O63" s="90">
        <v>1</v>
      </c>
      <c r="P63" s="589">
        <f>I63</f>
        <v>0</v>
      </c>
      <c r="Q63" s="426"/>
      <c r="R63" s="426"/>
      <c r="S63" s="575"/>
      <c r="T63" s="575"/>
    </row>
    <row r="64" spans="1:20" s="368" customFormat="1">
      <c r="A64" s="426"/>
      <c r="B64" s="574"/>
      <c r="C64" s="1501" t="s">
        <v>176</v>
      </c>
      <c r="D64" s="1501"/>
      <c r="E64" s="124"/>
      <c r="F64" s="124"/>
      <c r="G64" s="97"/>
      <c r="H64" s="202"/>
      <c r="I64" s="201"/>
      <c r="J64" s="40"/>
      <c r="K64" s="124"/>
      <c r="L64" s="799"/>
      <c r="M64" s="427"/>
      <c r="N64" s="125"/>
      <c r="O64" s="177"/>
      <c r="P64" s="124"/>
      <c r="Q64" s="367"/>
      <c r="R64" s="367"/>
    </row>
    <row r="65" spans="1:20" s="368" customFormat="1">
      <c r="A65" s="426"/>
      <c r="B65" s="574"/>
      <c r="C65" s="448" t="s">
        <v>233</v>
      </c>
      <c r="D65" s="1469" t="s">
        <v>740</v>
      </c>
      <c r="E65" s="1470"/>
      <c r="F65" s="1470"/>
      <c r="G65" s="97"/>
      <c r="H65" s="202"/>
      <c r="I65" s="202"/>
      <c r="J65" s="40"/>
      <c r="K65" s="124"/>
      <c r="L65" s="799"/>
      <c r="M65" s="427"/>
      <c r="N65" s="125"/>
      <c r="O65" s="177"/>
      <c r="P65" s="124"/>
      <c r="Q65" s="367"/>
      <c r="R65" s="367"/>
    </row>
    <row r="66" spans="1:20" s="368" customFormat="1">
      <c r="A66" s="426"/>
      <c r="B66" s="574"/>
      <c r="C66" s="808" t="s">
        <v>450</v>
      </c>
      <c r="D66" s="1511" t="s">
        <v>738</v>
      </c>
      <c r="E66" s="1512"/>
      <c r="F66" s="1513"/>
      <c r="G66" s="809"/>
      <c r="H66" s="809"/>
      <c r="I66" s="809"/>
      <c r="J66" s="808"/>
      <c r="K66" s="808"/>
      <c r="L66" s="810"/>
      <c r="M66" s="624"/>
      <c r="N66" s="810"/>
      <c r="O66" s="177"/>
      <c r="P66" s="124"/>
      <c r="Q66" s="367"/>
      <c r="R66" s="367"/>
    </row>
    <row r="67" spans="1:20" s="29" customFormat="1" ht="189">
      <c r="A67" s="426"/>
      <c r="B67" s="574"/>
      <c r="C67" s="1217">
        <v>1</v>
      </c>
      <c r="D67" s="1169" t="s">
        <v>1577</v>
      </c>
      <c r="E67" s="1171" t="s">
        <v>32</v>
      </c>
      <c r="F67" s="1171" t="s">
        <v>1578</v>
      </c>
      <c r="G67" s="1172">
        <v>271.5</v>
      </c>
      <c r="H67" s="1172"/>
      <c r="I67" s="1172">
        <v>253.6</v>
      </c>
      <c r="J67" s="1171" t="s">
        <v>29</v>
      </c>
      <c r="K67" s="1171" t="s">
        <v>1579</v>
      </c>
      <c r="L67" s="1169" t="s">
        <v>1580</v>
      </c>
      <c r="M67" s="628"/>
      <c r="N67" s="628"/>
      <c r="O67" s="629"/>
      <c r="P67" s="426"/>
      <c r="Q67" s="426"/>
      <c r="R67" s="426"/>
      <c r="S67" s="575">
        <v>1</v>
      </c>
      <c r="T67" s="583">
        <f t="shared" ref="T67" si="1">I67</f>
        <v>253.6</v>
      </c>
    </row>
    <row r="68" spans="1:20" s="29" customFormat="1" ht="47.25">
      <c r="A68" s="426"/>
      <c r="B68" s="574"/>
      <c r="C68" s="1217">
        <v>2</v>
      </c>
      <c r="D68" s="1218" t="s">
        <v>1581</v>
      </c>
      <c r="E68" s="1170" t="s">
        <v>42</v>
      </c>
      <c r="F68" s="1170" t="s">
        <v>1582</v>
      </c>
      <c r="G68" s="1219">
        <v>5.6</v>
      </c>
      <c r="H68" s="1219"/>
      <c r="I68" s="1219">
        <v>5.6</v>
      </c>
      <c r="J68" s="1171" t="s">
        <v>29</v>
      </c>
      <c r="K68" s="1170" t="s">
        <v>1426</v>
      </c>
      <c r="L68" s="1218" t="s">
        <v>1583</v>
      </c>
      <c r="M68" s="628"/>
      <c r="N68" s="628"/>
      <c r="O68" s="629"/>
      <c r="P68" s="426"/>
      <c r="Q68" s="426"/>
      <c r="R68" s="426"/>
      <c r="S68" s="575"/>
      <c r="T68" s="583"/>
    </row>
    <row r="69" spans="1:20" s="29" customFormat="1" ht="63">
      <c r="A69" s="426"/>
      <c r="B69" s="574"/>
      <c r="C69" s="1217">
        <v>3</v>
      </c>
      <c r="D69" s="1169" t="s">
        <v>1584</v>
      </c>
      <c r="E69" s="1171" t="s">
        <v>63</v>
      </c>
      <c r="F69" s="1171" t="s">
        <v>1585</v>
      </c>
      <c r="G69" s="1172">
        <v>1.3</v>
      </c>
      <c r="H69" s="1172">
        <v>1</v>
      </c>
      <c r="I69" s="1172">
        <v>0.3</v>
      </c>
      <c r="J69" s="1171" t="s">
        <v>29</v>
      </c>
      <c r="K69" s="1171" t="s">
        <v>1586</v>
      </c>
      <c r="L69" s="1169" t="s">
        <v>1587</v>
      </c>
      <c r="M69" s="628"/>
      <c r="N69" s="628"/>
      <c r="O69" s="629"/>
      <c r="P69" s="426"/>
      <c r="Q69" s="426"/>
      <c r="R69" s="426"/>
      <c r="S69" s="575"/>
      <c r="T69" s="583"/>
    </row>
    <row r="70" spans="1:20" s="29" customFormat="1" ht="63">
      <c r="A70" s="426"/>
      <c r="B70" s="574"/>
      <c r="C70" s="1217">
        <v>4</v>
      </c>
      <c r="D70" s="1169" t="s">
        <v>1588</v>
      </c>
      <c r="E70" s="1171" t="s">
        <v>1243</v>
      </c>
      <c r="F70" s="1171" t="s">
        <v>1589</v>
      </c>
      <c r="G70" s="1172">
        <v>40.700000000000003</v>
      </c>
      <c r="H70" s="1172"/>
      <c r="I70" s="1172">
        <v>20.89</v>
      </c>
      <c r="J70" s="1171" t="s">
        <v>29</v>
      </c>
      <c r="K70" s="1171" t="s">
        <v>1502</v>
      </c>
      <c r="L70" s="1169" t="s">
        <v>1590</v>
      </c>
      <c r="M70" s="628"/>
      <c r="N70" s="628"/>
      <c r="O70" s="629"/>
      <c r="P70" s="426"/>
      <c r="Q70" s="426"/>
      <c r="R70" s="426"/>
      <c r="S70" s="575"/>
      <c r="T70" s="583"/>
    </row>
    <row r="71" spans="1:20" s="29" customFormat="1" ht="63">
      <c r="A71" s="426"/>
      <c r="B71" s="574"/>
      <c r="C71" s="1217">
        <v>5</v>
      </c>
      <c r="D71" s="1169" t="s">
        <v>1591</v>
      </c>
      <c r="E71" s="1171" t="s">
        <v>31</v>
      </c>
      <c r="F71" s="1171" t="s">
        <v>1592</v>
      </c>
      <c r="G71" s="1172">
        <v>101.09</v>
      </c>
      <c r="H71" s="1172"/>
      <c r="I71" s="1172">
        <v>2.0699999999999998</v>
      </c>
      <c r="J71" s="1171" t="s">
        <v>29</v>
      </c>
      <c r="K71" s="1171" t="s">
        <v>1593</v>
      </c>
      <c r="L71" s="1169" t="s">
        <v>1594</v>
      </c>
      <c r="M71" s="628"/>
      <c r="N71" s="628"/>
      <c r="O71" s="629"/>
      <c r="P71" s="426"/>
      <c r="Q71" s="426"/>
      <c r="R71" s="426"/>
      <c r="S71" s="575"/>
      <c r="T71" s="583"/>
    </row>
    <row r="72" spans="1:20" s="29" customFormat="1" ht="63">
      <c r="A72" s="426"/>
      <c r="B72" s="574"/>
      <c r="C72" s="1217">
        <v>6</v>
      </c>
      <c r="D72" s="1169" t="s">
        <v>1595</v>
      </c>
      <c r="E72" s="1171" t="s">
        <v>75</v>
      </c>
      <c r="F72" s="1171" t="s">
        <v>1596</v>
      </c>
      <c r="G72" s="1172">
        <v>22</v>
      </c>
      <c r="H72" s="1172"/>
      <c r="I72" s="1172">
        <v>21.48</v>
      </c>
      <c r="J72" s="1171" t="s">
        <v>29</v>
      </c>
      <c r="K72" s="1171" t="s">
        <v>1438</v>
      </c>
      <c r="L72" s="1169" t="s">
        <v>1597</v>
      </c>
      <c r="M72" s="628"/>
      <c r="N72" s="628"/>
      <c r="O72" s="629"/>
      <c r="P72" s="426"/>
      <c r="Q72" s="426"/>
      <c r="R72" s="426"/>
      <c r="S72" s="575"/>
      <c r="T72" s="583"/>
    </row>
    <row r="73" spans="1:20" s="29" customFormat="1" ht="63">
      <c r="A73" s="426"/>
      <c r="B73" s="574"/>
      <c r="C73" s="1217">
        <v>7</v>
      </c>
      <c r="D73" s="1218" t="s">
        <v>1598</v>
      </c>
      <c r="E73" s="1170" t="s">
        <v>63</v>
      </c>
      <c r="F73" s="1170" t="s">
        <v>1599</v>
      </c>
      <c r="G73" s="1219">
        <v>0.56000000000000005</v>
      </c>
      <c r="H73" s="1219"/>
      <c r="I73" s="1219">
        <v>0.56000000000000005</v>
      </c>
      <c r="J73" s="1171" t="s">
        <v>29</v>
      </c>
      <c r="K73" s="1170" t="s">
        <v>1593</v>
      </c>
      <c r="L73" s="1218" t="s">
        <v>1600</v>
      </c>
      <c r="M73" s="628"/>
      <c r="N73" s="628"/>
      <c r="O73" s="629"/>
      <c r="P73" s="426"/>
      <c r="Q73" s="426"/>
      <c r="R73" s="426"/>
      <c r="S73" s="575"/>
      <c r="T73" s="583"/>
    </row>
    <row r="74" spans="1:20" s="29" customFormat="1" ht="94.5">
      <c r="A74" s="426"/>
      <c r="B74" s="574"/>
      <c r="C74" s="1217">
        <v>8</v>
      </c>
      <c r="D74" s="1169" t="s">
        <v>1601</v>
      </c>
      <c r="E74" s="1171" t="s">
        <v>23</v>
      </c>
      <c r="F74" s="1171" t="s">
        <v>1602</v>
      </c>
      <c r="G74" s="1172">
        <v>0.9</v>
      </c>
      <c r="H74" s="1172">
        <v>0.85</v>
      </c>
      <c r="I74" s="1172"/>
      <c r="J74" s="1171" t="s">
        <v>29</v>
      </c>
      <c r="K74" s="1171" t="s">
        <v>1603</v>
      </c>
      <c r="L74" s="1169" t="s">
        <v>1604</v>
      </c>
      <c r="M74" s="628"/>
      <c r="N74" s="628"/>
      <c r="O74" s="629"/>
      <c r="P74" s="426"/>
      <c r="Q74" s="426"/>
      <c r="R74" s="426"/>
      <c r="S74" s="575"/>
      <c r="T74" s="583"/>
    </row>
    <row r="75" spans="1:20" s="29" customFormat="1" ht="47.25">
      <c r="A75" s="426"/>
      <c r="B75" s="574"/>
      <c r="C75" s="1217">
        <v>9</v>
      </c>
      <c r="D75" s="1169" t="s">
        <v>1605</v>
      </c>
      <c r="E75" s="1171" t="s">
        <v>63</v>
      </c>
      <c r="F75" s="1171" t="s">
        <v>1606</v>
      </c>
      <c r="G75" s="1172">
        <v>1</v>
      </c>
      <c r="H75" s="1172"/>
      <c r="I75" s="1172">
        <v>1</v>
      </c>
      <c r="J75" s="1171" t="s">
        <v>29</v>
      </c>
      <c r="K75" s="1171" t="s">
        <v>1562</v>
      </c>
      <c r="L75" s="1169" t="s">
        <v>1607</v>
      </c>
      <c r="M75" s="628"/>
      <c r="N75" s="628"/>
      <c r="O75" s="629"/>
      <c r="P75" s="426"/>
      <c r="Q75" s="426"/>
      <c r="R75" s="426"/>
      <c r="S75" s="575"/>
      <c r="T75" s="583"/>
    </row>
    <row r="76" spans="1:20" s="29" customFormat="1" ht="94.5">
      <c r="A76" s="426"/>
      <c r="B76" s="574"/>
      <c r="C76" s="1217">
        <v>10</v>
      </c>
      <c r="D76" s="1218" t="s">
        <v>1608</v>
      </c>
      <c r="E76" s="1170" t="s">
        <v>22</v>
      </c>
      <c r="F76" s="1170" t="s">
        <v>1609</v>
      </c>
      <c r="G76" s="1219">
        <v>5.0999999999999996</v>
      </c>
      <c r="H76" s="1219"/>
      <c r="I76" s="1219">
        <v>5.0999999999999996</v>
      </c>
      <c r="J76" s="1171" t="s">
        <v>29</v>
      </c>
      <c r="K76" s="1170" t="s">
        <v>1435</v>
      </c>
      <c r="L76" s="1218" t="s">
        <v>1610</v>
      </c>
      <c r="M76" s="628"/>
      <c r="N76" s="628"/>
      <c r="O76" s="629"/>
      <c r="P76" s="426"/>
      <c r="Q76" s="426"/>
      <c r="R76" s="426"/>
      <c r="S76" s="575"/>
      <c r="T76" s="583"/>
    </row>
    <row r="77" spans="1:20" s="29" customFormat="1" ht="47.25">
      <c r="A77" s="426"/>
      <c r="B77" s="574"/>
      <c r="C77" s="1217">
        <v>11</v>
      </c>
      <c r="D77" s="1218" t="s">
        <v>1611</v>
      </c>
      <c r="E77" s="1170" t="s">
        <v>75</v>
      </c>
      <c r="F77" s="1170" t="s">
        <v>1612</v>
      </c>
      <c r="G77" s="1219">
        <v>20</v>
      </c>
      <c r="H77" s="1219"/>
      <c r="I77" s="1219">
        <v>20</v>
      </c>
      <c r="J77" s="1171" t="s">
        <v>29</v>
      </c>
      <c r="K77" s="1170" t="s">
        <v>1516</v>
      </c>
      <c r="L77" s="1218" t="s">
        <v>1613</v>
      </c>
      <c r="M77" s="628"/>
      <c r="N77" s="628"/>
      <c r="O77" s="629"/>
      <c r="P77" s="426"/>
      <c r="Q77" s="426"/>
      <c r="R77" s="426"/>
      <c r="S77" s="575"/>
      <c r="T77" s="583"/>
    </row>
    <row r="78" spans="1:20" s="29" customFormat="1" ht="47.25">
      <c r="A78" s="426"/>
      <c r="B78" s="574"/>
      <c r="C78" s="1217">
        <v>12</v>
      </c>
      <c r="D78" s="1218" t="s">
        <v>1614</v>
      </c>
      <c r="E78" s="1170" t="s">
        <v>51</v>
      </c>
      <c r="F78" s="1170" t="s">
        <v>1615</v>
      </c>
      <c r="G78" s="1219">
        <v>1.29</v>
      </c>
      <c r="H78" s="1219"/>
      <c r="I78" s="1219">
        <v>1.29</v>
      </c>
      <c r="J78" s="1171" t="s">
        <v>29</v>
      </c>
      <c r="K78" s="1170" t="s">
        <v>1566</v>
      </c>
      <c r="L78" s="1218" t="s">
        <v>1616</v>
      </c>
      <c r="M78" s="628"/>
      <c r="N78" s="628"/>
      <c r="O78" s="629"/>
      <c r="P78" s="426"/>
      <c r="Q78" s="426"/>
      <c r="R78" s="426"/>
      <c r="S78" s="575"/>
      <c r="T78" s="583"/>
    </row>
    <row r="79" spans="1:20" s="29" customFormat="1" ht="47.25">
      <c r="A79" s="426"/>
      <c r="B79" s="574"/>
      <c r="C79" s="1217">
        <v>13</v>
      </c>
      <c r="D79" s="1218" t="s">
        <v>1617</v>
      </c>
      <c r="E79" s="1170" t="s">
        <v>51</v>
      </c>
      <c r="F79" s="1170" t="s">
        <v>1615</v>
      </c>
      <c r="G79" s="1219">
        <v>1.38</v>
      </c>
      <c r="H79" s="1219"/>
      <c r="I79" s="1219">
        <v>1.38</v>
      </c>
      <c r="J79" s="1171" t="s">
        <v>29</v>
      </c>
      <c r="K79" s="1170" t="s">
        <v>1566</v>
      </c>
      <c r="L79" s="1218" t="s">
        <v>1618</v>
      </c>
      <c r="M79" s="628"/>
      <c r="N79" s="628"/>
      <c r="O79" s="629"/>
      <c r="P79" s="426"/>
      <c r="Q79" s="426"/>
      <c r="R79" s="426"/>
      <c r="S79" s="575"/>
      <c r="T79" s="583"/>
    </row>
    <row r="80" spans="1:20" s="29" customFormat="1" ht="47.25">
      <c r="A80" s="426"/>
      <c r="B80" s="574"/>
      <c r="C80" s="1217">
        <v>14</v>
      </c>
      <c r="D80" s="1218" t="s">
        <v>1619</v>
      </c>
      <c r="E80" s="1170" t="s">
        <v>23</v>
      </c>
      <c r="F80" s="1170" t="s">
        <v>1615</v>
      </c>
      <c r="G80" s="1219">
        <v>0.37</v>
      </c>
      <c r="H80" s="1219"/>
      <c r="I80" s="1219">
        <v>0.37</v>
      </c>
      <c r="J80" s="1171" t="s">
        <v>29</v>
      </c>
      <c r="K80" s="1170" t="s">
        <v>1566</v>
      </c>
      <c r="L80" s="1218" t="s">
        <v>1620</v>
      </c>
      <c r="M80" s="628"/>
      <c r="N80" s="628"/>
      <c r="O80" s="629"/>
      <c r="P80" s="426"/>
      <c r="Q80" s="426"/>
      <c r="R80" s="426"/>
      <c r="S80" s="575"/>
      <c r="T80" s="583"/>
    </row>
    <row r="81" spans="1:20" s="29" customFormat="1" ht="63">
      <c r="A81" s="426"/>
      <c r="B81" s="574"/>
      <c r="C81" s="1217">
        <v>15</v>
      </c>
      <c r="D81" s="1218" t="s">
        <v>1621</v>
      </c>
      <c r="E81" s="1170" t="s">
        <v>1243</v>
      </c>
      <c r="F81" s="1170" t="s">
        <v>1622</v>
      </c>
      <c r="G81" s="1219">
        <v>2.9</v>
      </c>
      <c r="H81" s="1219"/>
      <c r="I81" s="1219">
        <v>2.9</v>
      </c>
      <c r="J81" s="1171" t="s">
        <v>29</v>
      </c>
      <c r="K81" s="1170" t="s">
        <v>1502</v>
      </c>
      <c r="L81" s="1218" t="s">
        <v>1623</v>
      </c>
      <c r="M81" s="628"/>
      <c r="N81" s="628"/>
      <c r="O81" s="629"/>
      <c r="P81" s="426"/>
      <c r="Q81" s="426"/>
      <c r="R81" s="426"/>
      <c r="S81" s="575"/>
      <c r="T81" s="583"/>
    </row>
    <row r="82" spans="1:20" s="29" customFormat="1" ht="63">
      <c r="A82" s="426"/>
      <c r="B82" s="574"/>
      <c r="C82" s="1217">
        <v>16</v>
      </c>
      <c r="D82" s="1221" t="s">
        <v>1624</v>
      </c>
      <c r="E82" s="1171" t="s">
        <v>75</v>
      </c>
      <c r="F82" s="1171" t="s">
        <v>1625</v>
      </c>
      <c r="G82" s="1172">
        <v>17</v>
      </c>
      <c r="H82" s="1172"/>
      <c r="I82" s="1172">
        <v>17</v>
      </c>
      <c r="J82" s="1171" t="s">
        <v>29</v>
      </c>
      <c r="K82" s="1171" t="s">
        <v>1626</v>
      </c>
      <c r="L82" s="1169" t="s">
        <v>1627</v>
      </c>
      <c r="M82" s="628"/>
      <c r="N82" s="628"/>
      <c r="O82" s="629"/>
      <c r="P82" s="426"/>
      <c r="Q82" s="426"/>
      <c r="R82" s="426"/>
      <c r="S82" s="575"/>
      <c r="T82" s="583"/>
    </row>
    <row r="83" spans="1:20" s="29" customFormat="1" ht="78.75">
      <c r="A83" s="426"/>
      <c r="B83" s="574"/>
      <c r="C83" s="1217">
        <v>17</v>
      </c>
      <c r="D83" s="1218" t="s">
        <v>1628</v>
      </c>
      <c r="E83" s="1170" t="s">
        <v>71</v>
      </c>
      <c r="F83" s="1170" t="s">
        <v>1629</v>
      </c>
      <c r="G83" s="1219">
        <v>2.1</v>
      </c>
      <c r="H83" s="1219">
        <v>1.8</v>
      </c>
      <c r="I83" s="1219"/>
      <c r="J83" s="1171" t="s">
        <v>29</v>
      </c>
      <c r="K83" s="1170" t="s">
        <v>1435</v>
      </c>
      <c r="L83" s="1218" t="s">
        <v>1630</v>
      </c>
      <c r="M83" s="628"/>
      <c r="N83" s="628"/>
      <c r="O83" s="629"/>
      <c r="P83" s="426"/>
      <c r="Q83" s="426"/>
      <c r="R83" s="426"/>
      <c r="S83" s="575"/>
      <c r="T83" s="583"/>
    </row>
    <row r="84" spans="1:20" s="29" customFormat="1" ht="47.25">
      <c r="A84" s="426"/>
      <c r="B84" s="574"/>
      <c r="C84" s="1217">
        <v>18</v>
      </c>
      <c r="D84" s="1218" t="s">
        <v>1631</v>
      </c>
      <c r="E84" s="1170" t="s">
        <v>38</v>
      </c>
      <c r="F84" s="1170" t="s">
        <v>1632</v>
      </c>
      <c r="G84" s="1219">
        <v>0.25</v>
      </c>
      <c r="H84" s="1219">
        <v>0.25</v>
      </c>
      <c r="I84" s="1219"/>
      <c r="J84" s="1171" t="s">
        <v>29</v>
      </c>
      <c r="K84" s="1170" t="s">
        <v>1435</v>
      </c>
      <c r="L84" s="1218" t="s">
        <v>1633</v>
      </c>
      <c r="M84" s="628"/>
      <c r="N84" s="628"/>
      <c r="O84" s="629"/>
      <c r="P84" s="426"/>
      <c r="Q84" s="426"/>
      <c r="R84" s="426"/>
      <c r="S84" s="575"/>
      <c r="T84" s="583"/>
    </row>
    <row r="85" spans="1:20" s="29" customFormat="1" ht="110.25">
      <c r="A85" s="426"/>
      <c r="B85" s="574"/>
      <c r="C85" s="1217">
        <v>19</v>
      </c>
      <c r="D85" s="1169" t="s">
        <v>1634</v>
      </c>
      <c r="E85" s="1171" t="s">
        <v>75</v>
      </c>
      <c r="F85" s="1171" t="s">
        <v>1635</v>
      </c>
      <c r="G85" s="1172">
        <v>77.569999999999993</v>
      </c>
      <c r="H85" s="1172">
        <v>9.6999999999999993</v>
      </c>
      <c r="I85" s="1172">
        <v>5.27</v>
      </c>
      <c r="J85" s="1171" t="s">
        <v>29</v>
      </c>
      <c r="K85" s="1171" t="s">
        <v>1636</v>
      </c>
      <c r="L85" s="1169" t="s">
        <v>1637</v>
      </c>
      <c r="M85" s="628"/>
      <c r="N85" s="628"/>
      <c r="O85" s="629"/>
      <c r="P85" s="426"/>
      <c r="Q85" s="426"/>
      <c r="R85" s="426"/>
      <c r="S85" s="575"/>
      <c r="T85" s="583"/>
    </row>
    <row r="86" spans="1:20" s="29" customFormat="1" ht="63">
      <c r="A86" s="426"/>
      <c r="B86" s="574"/>
      <c r="C86" s="1217">
        <v>20</v>
      </c>
      <c r="D86" s="1218" t="s">
        <v>1638</v>
      </c>
      <c r="E86" s="1170" t="s">
        <v>71</v>
      </c>
      <c r="F86" s="1170" t="s">
        <v>1639</v>
      </c>
      <c r="G86" s="1219">
        <v>3</v>
      </c>
      <c r="H86" s="1219">
        <v>2.2999999999999998</v>
      </c>
      <c r="I86" s="1219"/>
      <c r="J86" s="1171" t="s">
        <v>29</v>
      </c>
      <c r="K86" s="1170" t="s">
        <v>1465</v>
      </c>
      <c r="L86" s="1218" t="s">
        <v>1640</v>
      </c>
      <c r="M86" s="628"/>
      <c r="N86" s="628"/>
      <c r="O86" s="629"/>
      <c r="P86" s="426"/>
      <c r="Q86" s="426"/>
      <c r="R86" s="426"/>
      <c r="S86" s="575"/>
      <c r="T86" s="583"/>
    </row>
    <row r="87" spans="1:20" s="29" customFormat="1" ht="63">
      <c r="A87" s="426"/>
      <c r="B87" s="574"/>
      <c r="C87" s="1217">
        <v>21</v>
      </c>
      <c r="D87" s="1169" t="s">
        <v>1641</v>
      </c>
      <c r="E87" s="1171" t="s">
        <v>63</v>
      </c>
      <c r="F87" s="1171" t="s">
        <v>1642</v>
      </c>
      <c r="G87" s="1172">
        <v>0.24</v>
      </c>
      <c r="H87" s="1172">
        <v>0.24</v>
      </c>
      <c r="I87" s="1172">
        <v>0.24</v>
      </c>
      <c r="J87" s="1171" t="s">
        <v>29</v>
      </c>
      <c r="K87" s="1171" t="s">
        <v>1435</v>
      </c>
      <c r="L87" s="1169" t="s">
        <v>1643</v>
      </c>
      <c r="M87" s="628"/>
      <c r="N87" s="628"/>
      <c r="O87" s="629"/>
      <c r="P87" s="426"/>
      <c r="Q87" s="426"/>
      <c r="R87" s="426"/>
      <c r="S87" s="575"/>
      <c r="T87" s="583"/>
    </row>
    <row r="88" spans="1:20" s="29" customFormat="1" ht="47.25">
      <c r="A88" s="426"/>
      <c r="B88" s="574"/>
      <c r="C88" s="1217">
        <v>22</v>
      </c>
      <c r="D88" s="1218" t="s">
        <v>1644</v>
      </c>
      <c r="E88" s="1170" t="s">
        <v>23</v>
      </c>
      <c r="F88" s="1170" t="s">
        <v>1645</v>
      </c>
      <c r="G88" s="1219">
        <v>5.3</v>
      </c>
      <c r="H88" s="1219">
        <v>5.3</v>
      </c>
      <c r="I88" s="1219"/>
      <c r="J88" s="1171" t="s">
        <v>29</v>
      </c>
      <c r="K88" s="1170" t="s">
        <v>1465</v>
      </c>
      <c r="L88" s="1218" t="s">
        <v>1646</v>
      </c>
      <c r="M88" s="628"/>
      <c r="N88" s="628"/>
      <c r="O88" s="629"/>
      <c r="P88" s="426"/>
      <c r="Q88" s="426"/>
      <c r="R88" s="426"/>
      <c r="S88" s="575"/>
      <c r="T88" s="583"/>
    </row>
    <row r="89" spans="1:20" s="29" customFormat="1" ht="78.75">
      <c r="A89" s="426"/>
      <c r="B89" s="574"/>
      <c r="C89" s="1217">
        <v>23</v>
      </c>
      <c r="D89" s="1218" t="s">
        <v>1647</v>
      </c>
      <c r="E89" s="1170" t="s">
        <v>45</v>
      </c>
      <c r="F89" s="1170" t="s">
        <v>1612</v>
      </c>
      <c r="G89" s="1219">
        <v>4.87</v>
      </c>
      <c r="H89" s="1219"/>
      <c r="I89" s="1219">
        <v>1.03</v>
      </c>
      <c r="J89" s="1171" t="s">
        <v>29</v>
      </c>
      <c r="K89" s="1170" t="s">
        <v>1438</v>
      </c>
      <c r="L89" s="1218" t="s">
        <v>1648</v>
      </c>
      <c r="M89" s="628"/>
      <c r="N89" s="628"/>
      <c r="O89" s="629"/>
      <c r="P89" s="426"/>
      <c r="Q89" s="426"/>
      <c r="R89" s="426"/>
      <c r="S89" s="575"/>
      <c r="T89" s="583"/>
    </row>
    <row r="90" spans="1:20" s="29" customFormat="1" ht="63">
      <c r="A90" s="426"/>
      <c r="B90" s="574"/>
      <c r="C90" s="1217">
        <v>24</v>
      </c>
      <c r="D90" s="1218" t="s">
        <v>1649</v>
      </c>
      <c r="E90" s="1170" t="s">
        <v>22</v>
      </c>
      <c r="F90" s="1170" t="s">
        <v>1650</v>
      </c>
      <c r="G90" s="1219">
        <v>42.62</v>
      </c>
      <c r="H90" s="1219"/>
      <c r="I90" s="1219">
        <v>42.62</v>
      </c>
      <c r="J90" s="1171" t="s">
        <v>29</v>
      </c>
      <c r="K90" s="1170" t="s">
        <v>1502</v>
      </c>
      <c r="L90" s="1218" t="s">
        <v>1651</v>
      </c>
      <c r="M90" s="628"/>
      <c r="N90" s="628"/>
      <c r="O90" s="629"/>
      <c r="P90" s="426"/>
      <c r="Q90" s="426"/>
      <c r="R90" s="426"/>
      <c r="S90" s="575"/>
      <c r="T90" s="583"/>
    </row>
    <row r="91" spans="1:20" s="368" customFormat="1">
      <c r="A91" s="426"/>
      <c r="B91" s="574"/>
      <c r="C91" s="808" t="s">
        <v>431</v>
      </c>
      <c r="D91" s="1511" t="s">
        <v>741</v>
      </c>
      <c r="E91" s="1512"/>
      <c r="F91" s="1513"/>
      <c r="G91" s="809"/>
      <c r="H91" s="809"/>
      <c r="I91" s="809"/>
      <c r="J91" s="808"/>
      <c r="K91" s="808"/>
      <c r="L91" s="810"/>
      <c r="M91" s="624"/>
      <c r="N91" s="810"/>
      <c r="O91" s="177"/>
      <c r="P91" s="124"/>
      <c r="Q91" s="367"/>
      <c r="R91" s="367"/>
    </row>
    <row r="92" spans="1:20" ht="78.75">
      <c r="A92" s="426"/>
      <c r="B92" s="574"/>
      <c r="C92" s="625">
        <v>25</v>
      </c>
      <c r="D92" s="1218" t="s">
        <v>1660</v>
      </c>
      <c r="E92" s="1170" t="s">
        <v>63</v>
      </c>
      <c r="F92" s="1170" t="s">
        <v>1661</v>
      </c>
      <c r="G92" s="1219">
        <v>0.48</v>
      </c>
      <c r="H92" s="1219">
        <v>0.48</v>
      </c>
      <c r="I92" s="1219">
        <v>0.48</v>
      </c>
      <c r="J92" s="1171" t="s">
        <v>29</v>
      </c>
      <c r="K92" s="1170" t="s">
        <v>640</v>
      </c>
      <c r="L92" s="1218" t="s">
        <v>1662</v>
      </c>
      <c r="M92" s="626"/>
      <c r="N92" s="626"/>
      <c r="O92" s="629"/>
      <c r="P92" s="426"/>
      <c r="Q92" s="426"/>
      <c r="R92" s="426"/>
      <c r="S92" s="575"/>
      <c r="T92" s="575"/>
    </row>
    <row r="93" spans="1:20" ht="78.75">
      <c r="A93" s="426"/>
      <c r="B93" s="574"/>
      <c r="C93" s="625">
        <v>26</v>
      </c>
      <c r="D93" s="1218" t="s">
        <v>1663</v>
      </c>
      <c r="E93" s="1170" t="s">
        <v>63</v>
      </c>
      <c r="F93" s="1170" t="s">
        <v>1661</v>
      </c>
      <c r="G93" s="1219">
        <v>2.5000000000000001E-2</v>
      </c>
      <c r="H93" s="1219">
        <v>2.5000000000000001E-2</v>
      </c>
      <c r="I93" s="1219">
        <v>2.5000000000000001E-2</v>
      </c>
      <c r="J93" s="1171" t="s">
        <v>29</v>
      </c>
      <c r="K93" s="1170" t="s">
        <v>1664</v>
      </c>
      <c r="L93" s="1218" t="s">
        <v>1665</v>
      </c>
      <c r="M93" s="626"/>
      <c r="N93" s="626"/>
      <c r="O93" s="629"/>
      <c r="P93" s="426"/>
      <c r="Q93" s="426"/>
      <c r="R93" s="426"/>
      <c r="S93" s="575"/>
      <c r="T93" s="575"/>
    </row>
    <row r="94" spans="1:20" ht="47.25">
      <c r="A94" s="426"/>
      <c r="B94" s="574"/>
      <c r="C94" s="625">
        <v>27</v>
      </c>
      <c r="D94" s="1218" t="s">
        <v>1666</v>
      </c>
      <c r="E94" s="1170" t="s">
        <v>38</v>
      </c>
      <c r="F94" s="1170" t="s">
        <v>1667</v>
      </c>
      <c r="G94" s="1219">
        <v>0.4</v>
      </c>
      <c r="H94" s="1219">
        <v>0.38500000000000001</v>
      </c>
      <c r="I94" s="1219"/>
      <c r="J94" s="1171" t="s">
        <v>29</v>
      </c>
      <c r="K94" s="1170" t="s">
        <v>1668</v>
      </c>
      <c r="L94" s="1218" t="s">
        <v>1669</v>
      </c>
      <c r="M94" s="626"/>
      <c r="N94" s="626"/>
      <c r="O94" s="629"/>
      <c r="P94" s="426"/>
      <c r="Q94" s="426"/>
      <c r="R94" s="426"/>
      <c r="S94" s="575"/>
      <c r="T94" s="575"/>
    </row>
    <row r="95" spans="1:20" ht="47.25">
      <c r="A95" s="426"/>
      <c r="B95" s="574"/>
      <c r="C95" s="625">
        <v>28</v>
      </c>
      <c r="D95" s="1218" t="s">
        <v>1670</v>
      </c>
      <c r="E95" s="1170" t="s">
        <v>38</v>
      </c>
      <c r="F95" s="1170" t="s">
        <v>1671</v>
      </c>
      <c r="G95" s="1219">
        <v>90.39</v>
      </c>
      <c r="H95" s="1219"/>
      <c r="I95" s="1219">
        <v>90.39</v>
      </c>
      <c r="J95" s="1171" t="s">
        <v>29</v>
      </c>
      <c r="K95" s="1170" t="s">
        <v>1672</v>
      </c>
      <c r="L95" s="1218" t="s">
        <v>1673</v>
      </c>
      <c r="M95" s="626"/>
      <c r="N95" s="626"/>
      <c r="O95" s="629"/>
      <c r="P95" s="426"/>
      <c r="Q95" s="426"/>
      <c r="R95" s="426"/>
      <c r="S95" s="575"/>
      <c r="T95" s="575"/>
    </row>
    <row r="96" spans="1:20" s="29" customFormat="1" ht="47.25">
      <c r="A96" s="575"/>
      <c r="B96" s="575"/>
      <c r="C96" s="625">
        <v>29</v>
      </c>
      <c r="D96" s="1218" t="s">
        <v>1674</v>
      </c>
      <c r="E96" s="1170" t="s">
        <v>32</v>
      </c>
      <c r="F96" s="1170" t="s">
        <v>1671</v>
      </c>
      <c r="G96" s="1219">
        <v>261.45999999999998</v>
      </c>
      <c r="H96" s="1219"/>
      <c r="I96" s="1219">
        <v>261.45999999999998</v>
      </c>
      <c r="J96" s="1171" t="s">
        <v>29</v>
      </c>
      <c r="K96" s="1170" t="s">
        <v>1675</v>
      </c>
      <c r="L96" s="1218" t="s">
        <v>1676</v>
      </c>
      <c r="M96" s="631"/>
      <c r="N96" s="631">
        <v>1</v>
      </c>
      <c r="O96" s="632"/>
      <c r="P96" s="575"/>
      <c r="Q96" s="575"/>
      <c r="R96" s="575"/>
      <c r="S96" s="575"/>
      <c r="T96" s="575"/>
    </row>
    <row r="97" spans="1:20" s="368" customFormat="1" hidden="1">
      <c r="A97" s="426"/>
      <c r="B97" s="574"/>
      <c r="C97" s="448" t="s">
        <v>234</v>
      </c>
      <c r="D97" s="1508" t="s">
        <v>1048</v>
      </c>
      <c r="E97" s="1509"/>
      <c r="F97" s="1510"/>
      <c r="G97" s="97"/>
      <c r="H97" s="202"/>
      <c r="I97" s="202"/>
      <c r="J97" s="280"/>
      <c r="K97" s="149"/>
      <c r="L97" s="799"/>
      <c r="M97" s="427"/>
      <c r="N97" s="125"/>
      <c r="O97" s="177"/>
      <c r="P97" s="124"/>
      <c r="Q97" s="367"/>
      <c r="R97" s="367"/>
    </row>
    <row r="98" spans="1:20" s="77" customFormat="1" hidden="1">
      <c r="A98" s="607"/>
      <c r="B98" s="345"/>
      <c r="C98" s="625"/>
      <c r="D98" s="626"/>
      <c r="E98" s="625"/>
      <c r="F98" s="626"/>
      <c r="G98" s="627"/>
      <c r="H98" s="627"/>
      <c r="I98" s="627"/>
      <c r="J98" s="633"/>
      <c r="K98" s="625"/>
      <c r="L98" s="626"/>
      <c r="M98" s="626"/>
      <c r="N98" s="626">
        <v>1</v>
      </c>
      <c r="O98" s="11"/>
      <c r="P98" s="634"/>
      <c r="Q98" s="634"/>
      <c r="R98" s="634"/>
      <c r="S98" s="635"/>
      <c r="T98" s="635"/>
    </row>
    <row r="99" spans="1:20" s="29" customFormat="1" hidden="1">
      <c r="A99" s="575"/>
      <c r="B99" s="575"/>
      <c r="C99" s="625"/>
      <c r="D99" s="626"/>
      <c r="E99" s="625"/>
      <c r="F99" s="626"/>
      <c r="G99" s="627"/>
      <c r="H99" s="627"/>
      <c r="I99" s="636"/>
      <c r="J99" s="625"/>
      <c r="K99" s="625"/>
      <c r="L99" s="637"/>
      <c r="M99" s="637"/>
      <c r="N99" s="637"/>
      <c r="O99" s="640"/>
      <c r="P99" s="484"/>
      <c r="Q99" s="575"/>
      <c r="R99" s="575"/>
      <c r="S99" s="575"/>
      <c r="T99" s="575"/>
    </row>
    <row r="100" spans="1:20" s="368" customFormat="1">
      <c r="A100" s="426"/>
      <c r="B100" s="574"/>
      <c r="C100" s="1501" t="s">
        <v>177</v>
      </c>
      <c r="D100" s="1501"/>
      <c r="E100" s="124"/>
      <c r="F100" s="124"/>
      <c r="G100" s="97"/>
      <c r="H100" s="202"/>
      <c r="I100" s="201"/>
      <c r="J100" s="40"/>
      <c r="K100" s="124"/>
      <c r="L100" s="799"/>
      <c r="M100" s="427"/>
      <c r="N100" s="125"/>
      <c r="O100" s="177"/>
      <c r="P100" s="124"/>
      <c r="Q100" s="124"/>
      <c r="R100" s="124"/>
      <c r="S100" s="83"/>
      <c r="T100" s="83"/>
    </row>
    <row r="101" spans="1:20" s="368" customFormat="1">
      <c r="A101" s="426"/>
      <c r="B101" s="574"/>
      <c r="C101" s="241" t="s">
        <v>450</v>
      </c>
      <c r="D101" s="1514" t="s">
        <v>738</v>
      </c>
      <c r="E101" s="1515"/>
      <c r="F101" s="1516"/>
      <c r="G101" s="241"/>
      <c r="H101" s="257"/>
      <c r="I101" s="241"/>
      <c r="J101" s="242"/>
      <c r="K101" s="241"/>
      <c r="L101" s="242"/>
      <c r="M101" s="644"/>
      <c r="N101" s="242"/>
      <c r="O101" s="177"/>
      <c r="P101" s="124"/>
      <c r="Q101" s="124"/>
      <c r="R101" s="124"/>
      <c r="S101" s="83"/>
      <c r="T101" s="83"/>
    </row>
    <row r="102" spans="1:20" s="364" customFormat="1" ht="110.25">
      <c r="A102" s="641"/>
      <c r="B102" s="641"/>
      <c r="C102" s="641">
        <v>1</v>
      </c>
      <c r="D102" s="946" t="s">
        <v>1780</v>
      </c>
      <c r="E102" s="641" t="s">
        <v>32</v>
      </c>
      <c r="F102" s="641" t="s">
        <v>1781</v>
      </c>
      <c r="G102" s="642">
        <v>0.51</v>
      </c>
      <c r="H102" s="947"/>
      <c r="I102" s="946">
        <v>0.05</v>
      </c>
      <c r="J102" s="642" t="s">
        <v>76</v>
      </c>
      <c r="K102" s="641" t="s">
        <v>1782</v>
      </c>
      <c r="L102" s="641" t="s">
        <v>1783</v>
      </c>
      <c r="M102" s="641"/>
      <c r="N102" s="641"/>
      <c r="O102" s="641"/>
      <c r="P102" s="641"/>
      <c r="Q102" s="641"/>
      <c r="R102" s="641"/>
      <c r="S102" s="641"/>
      <c r="T102" s="641"/>
    </row>
    <row r="103" spans="1:20" s="368" customFormat="1" hidden="1">
      <c r="A103" s="426"/>
      <c r="B103" s="574"/>
      <c r="C103" s="448" t="s">
        <v>234</v>
      </c>
      <c r="D103" s="1469" t="s">
        <v>1048</v>
      </c>
      <c r="E103" s="1470"/>
      <c r="F103" s="1470"/>
      <c r="G103" s="97"/>
      <c r="H103" s="202"/>
      <c r="I103" s="202"/>
      <c r="J103" s="280"/>
      <c r="K103" s="149"/>
      <c r="L103" s="799"/>
      <c r="M103" s="427"/>
      <c r="N103" s="125"/>
      <c r="O103" s="177"/>
      <c r="P103" s="124"/>
      <c r="Q103" s="124"/>
      <c r="R103" s="124"/>
      <c r="S103" s="83"/>
      <c r="T103" s="83"/>
    </row>
    <row r="104" spans="1:20" s="364" customFormat="1" hidden="1">
      <c r="A104" s="641"/>
      <c r="B104" s="641"/>
      <c r="C104" s="641"/>
      <c r="D104" s="643"/>
      <c r="E104" s="641"/>
      <c r="F104" s="641"/>
      <c r="G104" s="642"/>
      <c r="H104" s="642"/>
      <c r="I104" s="641"/>
      <c r="J104" s="642"/>
      <c r="K104" s="641"/>
      <c r="L104" s="643"/>
      <c r="M104" s="641"/>
      <c r="N104" s="641"/>
      <c r="O104" s="641">
        <v>1</v>
      </c>
      <c r="P104" s="641"/>
      <c r="Q104" s="641"/>
      <c r="R104" s="641"/>
      <c r="S104" s="641"/>
      <c r="T104" s="641"/>
    </row>
    <row r="105" spans="1:20" s="368" customFormat="1">
      <c r="A105" s="426"/>
      <c r="B105" s="574"/>
      <c r="C105" s="1501" t="s">
        <v>178</v>
      </c>
      <c r="D105" s="1501"/>
      <c r="E105" s="124"/>
      <c r="F105" s="124"/>
      <c r="G105" s="97"/>
      <c r="H105" s="202"/>
      <c r="I105" s="201"/>
      <c r="J105" s="40"/>
      <c r="K105" s="124"/>
      <c r="L105" s="799"/>
      <c r="M105" s="427"/>
      <c r="N105" s="125"/>
      <c r="O105" s="177"/>
      <c r="P105" s="124"/>
      <c r="Q105" s="124"/>
      <c r="R105" s="124"/>
      <c r="S105" s="83"/>
      <c r="T105" s="83"/>
    </row>
    <row r="106" spans="1:20" s="368" customFormat="1">
      <c r="A106" s="426"/>
      <c r="B106" s="574"/>
      <c r="C106" s="448" t="s">
        <v>233</v>
      </c>
      <c r="D106" s="1469" t="s">
        <v>740</v>
      </c>
      <c r="E106" s="1470"/>
      <c r="F106" s="1470"/>
      <c r="G106" s="97"/>
      <c r="H106" s="202"/>
      <c r="I106" s="202"/>
      <c r="J106" s="40"/>
      <c r="K106" s="124"/>
      <c r="L106" s="799"/>
      <c r="M106" s="427"/>
      <c r="N106" s="125"/>
      <c r="O106" s="177"/>
      <c r="P106" s="124"/>
      <c r="Q106" s="124"/>
      <c r="R106" s="124"/>
      <c r="S106" s="83"/>
      <c r="T106" s="83"/>
    </row>
    <row r="107" spans="1:20" s="368" customFormat="1">
      <c r="A107" s="426"/>
      <c r="B107" s="574"/>
      <c r="C107" s="241" t="s">
        <v>450</v>
      </c>
      <c r="D107" s="1514" t="s">
        <v>738</v>
      </c>
      <c r="E107" s="1515"/>
      <c r="F107" s="1516"/>
      <c r="G107" s="241"/>
      <c r="H107" s="257"/>
      <c r="I107" s="241"/>
      <c r="J107" s="242"/>
      <c r="K107" s="241"/>
      <c r="L107" s="242"/>
      <c r="M107" s="644"/>
      <c r="N107" s="242"/>
      <c r="O107" s="177"/>
      <c r="P107" s="124"/>
      <c r="Q107" s="124"/>
      <c r="R107" s="124"/>
      <c r="S107" s="83"/>
      <c r="T107" s="83"/>
    </row>
    <row r="108" spans="1:20" s="29" customFormat="1" ht="31.5">
      <c r="A108" s="426"/>
      <c r="B108" s="574"/>
      <c r="C108" s="123">
        <v>1</v>
      </c>
      <c r="D108" s="123" t="s">
        <v>1879</v>
      </c>
      <c r="E108" s="123" t="s">
        <v>38</v>
      </c>
      <c r="F108" s="123" t="s">
        <v>1880</v>
      </c>
      <c r="G108" s="3">
        <v>182.3</v>
      </c>
      <c r="H108" s="3"/>
      <c r="I108" s="3">
        <v>182.3</v>
      </c>
      <c r="J108" s="3"/>
      <c r="K108" s="123" t="s">
        <v>1881</v>
      </c>
      <c r="L108" s="123" t="s">
        <v>1882</v>
      </c>
      <c r="M108" s="646"/>
      <c r="N108" s="646"/>
      <c r="O108" s="427"/>
      <c r="P108" s="426"/>
      <c r="Q108" s="426"/>
      <c r="R108" s="426"/>
      <c r="S108" s="575">
        <v>1</v>
      </c>
      <c r="T108" s="583">
        <f>I108</f>
        <v>182.3</v>
      </c>
    </row>
    <row r="109" spans="1:20" s="29" customFormat="1" ht="63">
      <c r="A109" s="426"/>
      <c r="B109" s="574"/>
      <c r="C109" s="123">
        <v>2</v>
      </c>
      <c r="D109" s="123" t="s">
        <v>1883</v>
      </c>
      <c r="E109" s="123" t="s">
        <v>23</v>
      </c>
      <c r="F109" s="123" t="s">
        <v>1884</v>
      </c>
      <c r="G109" s="3">
        <v>10.4</v>
      </c>
      <c r="H109" s="3"/>
      <c r="I109" s="3">
        <v>10.4</v>
      </c>
      <c r="J109" s="3"/>
      <c r="K109" s="123" t="s">
        <v>1822</v>
      </c>
      <c r="L109" s="123" t="s">
        <v>1885</v>
      </c>
      <c r="M109" s="646"/>
      <c r="N109" s="646"/>
      <c r="O109" s="427"/>
      <c r="P109" s="426"/>
      <c r="Q109" s="426"/>
      <c r="R109" s="426"/>
      <c r="S109" s="575"/>
      <c r="T109" s="583"/>
    </row>
    <row r="110" spans="1:20" s="29" customFormat="1" ht="47.25">
      <c r="A110" s="426"/>
      <c r="B110" s="574"/>
      <c r="C110" s="123">
        <v>3</v>
      </c>
      <c r="D110" s="123" t="s">
        <v>1886</v>
      </c>
      <c r="E110" s="123" t="s">
        <v>606</v>
      </c>
      <c r="F110" s="123" t="s">
        <v>1887</v>
      </c>
      <c r="G110" s="3">
        <v>7.81</v>
      </c>
      <c r="H110" s="3"/>
      <c r="I110" s="3">
        <v>7.81</v>
      </c>
      <c r="J110" s="3"/>
      <c r="K110" s="123" t="s">
        <v>1888</v>
      </c>
      <c r="L110" s="123" t="s">
        <v>1889</v>
      </c>
      <c r="M110" s="646"/>
      <c r="N110" s="646"/>
      <c r="O110" s="427"/>
      <c r="P110" s="426"/>
      <c r="Q110" s="426"/>
      <c r="R110" s="426"/>
      <c r="S110" s="575"/>
      <c r="T110" s="583"/>
    </row>
    <row r="111" spans="1:20" s="29" customFormat="1" ht="47.25">
      <c r="A111" s="426"/>
      <c r="B111" s="574"/>
      <c r="C111" s="123">
        <v>4</v>
      </c>
      <c r="D111" s="123" t="s">
        <v>1890</v>
      </c>
      <c r="E111" s="123" t="s">
        <v>63</v>
      </c>
      <c r="F111" s="123" t="s">
        <v>1891</v>
      </c>
      <c r="G111" s="3">
        <v>1</v>
      </c>
      <c r="H111" s="3"/>
      <c r="I111" s="3">
        <v>1</v>
      </c>
      <c r="J111" s="3"/>
      <c r="K111" s="123" t="s">
        <v>1892</v>
      </c>
      <c r="L111" s="123" t="s">
        <v>1893</v>
      </c>
      <c r="M111" s="646"/>
      <c r="N111" s="646"/>
      <c r="O111" s="427"/>
      <c r="P111" s="426"/>
      <c r="Q111" s="426"/>
      <c r="R111" s="426"/>
      <c r="S111" s="575">
        <v>1</v>
      </c>
      <c r="T111" s="583">
        <f>I111</f>
        <v>1</v>
      </c>
    </row>
    <row r="112" spans="1:20" s="29" customFormat="1" ht="47.25">
      <c r="A112" s="426"/>
      <c r="B112" s="574"/>
      <c r="C112" s="123">
        <v>5</v>
      </c>
      <c r="D112" s="123" t="s">
        <v>1894</v>
      </c>
      <c r="E112" s="123" t="s">
        <v>75</v>
      </c>
      <c r="F112" s="123" t="s">
        <v>1895</v>
      </c>
      <c r="G112" s="3">
        <v>32.57</v>
      </c>
      <c r="H112" s="3"/>
      <c r="I112" s="3">
        <v>32.57</v>
      </c>
      <c r="J112" s="3"/>
      <c r="K112" s="123" t="s">
        <v>1896</v>
      </c>
      <c r="L112" s="123" t="s">
        <v>1897</v>
      </c>
      <c r="M112" s="647"/>
      <c r="N112" s="647"/>
      <c r="O112" s="427"/>
      <c r="P112" s="426"/>
      <c r="Q112" s="426"/>
      <c r="R112" s="426"/>
      <c r="S112" s="575">
        <v>1</v>
      </c>
      <c r="T112" s="583">
        <f>I112</f>
        <v>32.57</v>
      </c>
    </row>
    <row r="113" spans="1:48" s="368" customFormat="1">
      <c r="A113" s="426"/>
      <c r="B113" s="574"/>
      <c r="C113" s="241" t="s">
        <v>431</v>
      </c>
      <c r="D113" s="1514" t="s">
        <v>741</v>
      </c>
      <c r="E113" s="1515"/>
      <c r="F113" s="1516"/>
      <c r="G113" s="241"/>
      <c r="H113" s="257"/>
      <c r="I113" s="241"/>
      <c r="J113" s="242"/>
      <c r="K113" s="241"/>
      <c r="L113" s="242"/>
      <c r="M113" s="644"/>
      <c r="N113" s="242"/>
      <c r="O113" s="177"/>
      <c r="P113" s="124"/>
      <c r="Q113" s="124"/>
      <c r="R113" s="124"/>
      <c r="S113" s="83"/>
      <c r="T113" s="83"/>
    </row>
    <row r="114" spans="1:48" s="29" customFormat="1" ht="47.25">
      <c r="A114" s="426"/>
      <c r="B114" s="574"/>
      <c r="C114" s="123">
        <v>6</v>
      </c>
      <c r="D114" s="123" t="s">
        <v>1950</v>
      </c>
      <c r="E114" s="123" t="s">
        <v>63</v>
      </c>
      <c r="F114" s="123" t="s">
        <v>1951</v>
      </c>
      <c r="G114" s="3">
        <v>0.5</v>
      </c>
      <c r="H114" s="3"/>
      <c r="I114" s="3">
        <v>0.5</v>
      </c>
      <c r="J114" s="3"/>
      <c r="K114" s="123" t="s">
        <v>1952</v>
      </c>
      <c r="L114" s="123" t="s">
        <v>1953</v>
      </c>
      <c r="M114" s="756"/>
      <c r="N114" s="756"/>
      <c r="O114" s="427"/>
      <c r="P114" s="426"/>
      <c r="Q114" s="426"/>
      <c r="R114" s="426"/>
      <c r="S114" s="575"/>
      <c r="T114" s="575"/>
    </row>
    <row r="115" spans="1:48" s="368" customFormat="1" hidden="1">
      <c r="A115" s="426"/>
      <c r="B115" s="574"/>
      <c r="C115" s="448" t="s">
        <v>234</v>
      </c>
      <c r="D115" s="1469" t="s">
        <v>1048</v>
      </c>
      <c r="E115" s="1470"/>
      <c r="F115" s="1470"/>
      <c r="G115" s="97"/>
      <c r="H115" s="202"/>
      <c r="I115" s="202"/>
      <c r="J115" s="280"/>
      <c r="K115" s="149"/>
      <c r="L115" s="799"/>
      <c r="M115" s="427"/>
      <c r="N115" s="125"/>
      <c r="O115" s="177"/>
      <c r="P115" s="124"/>
      <c r="Q115" s="124"/>
      <c r="R115" s="124"/>
      <c r="S115" s="83"/>
      <c r="T115" s="83"/>
    </row>
    <row r="116" spans="1:48" s="29" customFormat="1" hidden="1">
      <c r="A116" s="426"/>
      <c r="B116" s="574"/>
      <c r="C116" s="648"/>
      <c r="D116" s="46"/>
      <c r="E116" s="90"/>
      <c r="F116" s="90"/>
      <c r="G116" s="90"/>
      <c r="H116" s="90"/>
      <c r="I116" s="90"/>
      <c r="J116" s="645"/>
      <c r="K116" s="90"/>
      <c r="L116" s="46"/>
      <c r="M116" s="90"/>
      <c r="N116" s="90">
        <v>1</v>
      </c>
      <c r="O116" s="427"/>
      <c r="P116" s="426"/>
      <c r="Q116" s="426"/>
      <c r="R116" s="426"/>
      <c r="S116" s="575"/>
      <c r="T116" s="575"/>
    </row>
    <row r="117" spans="1:48" s="368" customFormat="1">
      <c r="A117" s="426"/>
      <c r="B117" s="574"/>
      <c r="C117" s="1501" t="s">
        <v>179</v>
      </c>
      <c r="D117" s="1501"/>
      <c r="E117" s="124"/>
      <c r="F117" s="124"/>
      <c r="G117" s="97"/>
      <c r="H117" s="202"/>
      <c r="I117" s="201"/>
      <c r="J117" s="40"/>
      <c r="K117" s="124"/>
      <c r="L117" s="799"/>
      <c r="M117" s="427"/>
      <c r="N117" s="125"/>
      <c r="O117" s="177"/>
      <c r="P117" s="124"/>
      <c r="Q117" s="124"/>
      <c r="R117" s="124"/>
      <c r="S117" s="83"/>
      <c r="T117" s="83"/>
    </row>
    <row r="118" spans="1:48" s="368" customFormat="1">
      <c r="A118" s="426"/>
      <c r="B118" s="574"/>
      <c r="C118" s="448" t="s">
        <v>233</v>
      </c>
      <c r="D118" s="1469" t="s">
        <v>740</v>
      </c>
      <c r="E118" s="1470"/>
      <c r="F118" s="1470"/>
      <c r="G118" s="97"/>
      <c r="H118" s="202"/>
      <c r="I118" s="202"/>
      <c r="J118" s="40"/>
      <c r="K118" s="124"/>
      <c r="L118" s="799"/>
      <c r="M118" s="427"/>
      <c r="N118" s="125"/>
      <c r="O118" s="177"/>
      <c r="P118" s="124"/>
      <c r="Q118" s="124"/>
      <c r="R118" s="124"/>
      <c r="S118" s="83"/>
      <c r="T118" s="83"/>
    </row>
    <row r="119" spans="1:48" s="375" customFormat="1">
      <c r="A119" s="649"/>
      <c r="B119" s="650"/>
      <c r="C119" s="241" t="s">
        <v>431</v>
      </c>
      <c r="D119" s="1514" t="s">
        <v>741</v>
      </c>
      <c r="E119" s="1515"/>
      <c r="F119" s="1516"/>
      <c r="G119" s="258"/>
      <c r="H119" s="259"/>
      <c r="I119" s="259"/>
      <c r="J119" s="243"/>
      <c r="K119" s="241"/>
      <c r="L119" s="349"/>
      <c r="M119" s="651"/>
      <c r="N119" s="349"/>
      <c r="O119" s="177"/>
      <c r="P119" s="811"/>
      <c r="Q119" s="811"/>
      <c r="R119" s="811"/>
      <c r="S119" s="1180"/>
      <c r="T119" s="1180"/>
    </row>
    <row r="120" spans="1:48" s="836" customFormat="1" ht="126">
      <c r="A120" s="833"/>
      <c r="B120" s="834"/>
      <c r="C120" s="70">
        <v>1</v>
      </c>
      <c r="D120" s="831" t="s">
        <v>840</v>
      </c>
      <c r="E120" s="123" t="s">
        <v>63</v>
      </c>
      <c r="F120" s="12" t="s">
        <v>837</v>
      </c>
      <c r="G120" s="837">
        <v>0.16</v>
      </c>
      <c r="H120" s="123"/>
      <c r="I120" s="837">
        <v>0.16</v>
      </c>
      <c r="J120" s="71"/>
      <c r="K120" s="72" t="s">
        <v>602</v>
      </c>
      <c r="L120" s="831" t="s">
        <v>838</v>
      </c>
      <c r="M120" s="835"/>
      <c r="N120" s="835"/>
      <c r="O120" s="123"/>
      <c r="P120" s="833"/>
      <c r="Q120" s="833"/>
      <c r="R120" s="833"/>
      <c r="S120" s="78"/>
      <c r="T120" s="78"/>
    </row>
    <row r="121" spans="1:48" s="836" customFormat="1" ht="63">
      <c r="A121" s="833"/>
      <c r="B121" s="834"/>
      <c r="C121" s="70">
        <v>2</v>
      </c>
      <c r="D121" s="831" t="s">
        <v>3982</v>
      </c>
      <c r="E121" s="123" t="s">
        <v>63</v>
      </c>
      <c r="F121" s="12" t="s">
        <v>3983</v>
      </c>
      <c r="G121" s="837">
        <v>0.15</v>
      </c>
      <c r="H121" s="123"/>
      <c r="I121" s="837">
        <v>0.15</v>
      </c>
      <c r="J121" s="71"/>
      <c r="K121" s="72" t="s">
        <v>3445</v>
      </c>
      <c r="L121" s="831" t="s">
        <v>3984</v>
      </c>
      <c r="M121" s="835"/>
      <c r="N121" s="835"/>
      <c r="O121" s="123"/>
      <c r="P121" s="833"/>
      <c r="Q121" s="833"/>
      <c r="R121" s="833"/>
      <c r="S121" s="78"/>
      <c r="T121" s="78"/>
    </row>
    <row r="122" spans="1:48" s="78" customFormat="1" ht="126">
      <c r="A122" s="649"/>
      <c r="B122" s="650"/>
      <c r="C122" s="70">
        <v>3</v>
      </c>
      <c r="D122" s="73" t="s">
        <v>841</v>
      </c>
      <c r="E122" s="70" t="s">
        <v>63</v>
      </c>
      <c r="F122" s="70" t="s">
        <v>837</v>
      </c>
      <c r="G122" s="830">
        <v>0.4</v>
      </c>
      <c r="H122" s="261">
        <v>0.05</v>
      </c>
      <c r="I122" s="830">
        <v>0.4</v>
      </c>
      <c r="J122" s="71" t="s">
        <v>285</v>
      </c>
      <c r="K122" s="72" t="s">
        <v>152</v>
      </c>
      <c r="L122" s="73" t="s">
        <v>839</v>
      </c>
      <c r="M122" s="756"/>
      <c r="N122" s="756"/>
      <c r="O122" s="90">
        <v>1</v>
      </c>
      <c r="P122" s="589">
        <f>I122</f>
        <v>0.4</v>
      </c>
      <c r="Q122" s="649"/>
      <c r="R122" s="649"/>
      <c r="S122" s="652"/>
      <c r="T122" s="652"/>
    </row>
    <row r="123" spans="1:48" s="375" customFormat="1">
      <c r="A123" s="649"/>
      <c r="B123" s="650"/>
      <c r="C123" s="448" t="s">
        <v>234</v>
      </c>
      <c r="D123" s="1469" t="s">
        <v>1048</v>
      </c>
      <c r="E123" s="1470"/>
      <c r="F123" s="1470"/>
      <c r="G123" s="262"/>
      <c r="H123" s="263"/>
      <c r="I123" s="263"/>
      <c r="J123" s="245"/>
      <c r="K123" s="244"/>
      <c r="L123" s="231"/>
      <c r="M123" s="653"/>
      <c r="N123" s="231"/>
      <c r="O123" s="177"/>
      <c r="P123" s="811"/>
      <c r="Q123" s="811"/>
      <c r="R123" s="811"/>
      <c r="S123" s="1180"/>
      <c r="T123" s="1180"/>
    </row>
    <row r="124" spans="1:48" s="78" customFormat="1" ht="47.25">
      <c r="A124" s="649"/>
      <c r="B124" s="650"/>
      <c r="C124" s="70">
        <v>4</v>
      </c>
      <c r="D124" s="73" t="s">
        <v>3985</v>
      </c>
      <c r="E124" s="70" t="s">
        <v>63</v>
      </c>
      <c r="F124" s="70" t="s">
        <v>2578</v>
      </c>
      <c r="G124" s="830">
        <v>0.1</v>
      </c>
      <c r="H124" s="261"/>
      <c r="I124" s="830">
        <v>0.1</v>
      </c>
      <c r="J124" s="71" t="s">
        <v>3986</v>
      </c>
      <c r="K124" s="72" t="s">
        <v>3987</v>
      </c>
      <c r="L124" s="73" t="s">
        <v>3981</v>
      </c>
      <c r="M124" s="756"/>
      <c r="N124" s="756"/>
      <c r="O124" s="90"/>
      <c r="P124" s="589"/>
      <c r="Q124" s="649"/>
      <c r="R124" s="649"/>
      <c r="S124" s="652"/>
      <c r="T124" s="652"/>
    </row>
    <row r="125" spans="1:48" s="368" customFormat="1">
      <c r="A125" s="426"/>
      <c r="B125" s="574"/>
      <c r="C125" s="1501" t="s">
        <v>180</v>
      </c>
      <c r="D125" s="1501"/>
      <c r="E125" s="124"/>
      <c r="F125" s="124"/>
      <c r="G125" s="97"/>
      <c r="H125" s="202"/>
      <c r="I125" s="201"/>
      <c r="J125" s="40"/>
      <c r="K125" s="124"/>
      <c r="L125" s="799"/>
      <c r="M125" s="427"/>
      <c r="N125" s="125"/>
      <c r="O125" s="177"/>
      <c r="P125" s="124"/>
      <c r="Q125" s="124"/>
      <c r="R125" s="124"/>
      <c r="S125" s="83"/>
      <c r="T125" s="83"/>
    </row>
    <row r="126" spans="1:48" s="368" customFormat="1">
      <c r="A126" s="426"/>
      <c r="B126" s="574"/>
      <c r="C126" s="448" t="s">
        <v>233</v>
      </c>
      <c r="D126" s="1469" t="s">
        <v>740</v>
      </c>
      <c r="E126" s="1470"/>
      <c r="F126" s="1470"/>
      <c r="G126" s="97"/>
      <c r="H126" s="202"/>
      <c r="I126" s="202"/>
      <c r="J126" s="40"/>
      <c r="K126" s="124"/>
      <c r="L126" s="799"/>
      <c r="M126" s="427"/>
      <c r="N126" s="125"/>
      <c r="O126" s="177"/>
      <c r="P126" s="124"/>
      <c r="Q126" s="124"/>
      <c r="R126" s="124"/>
      <c r="S126" s="83"/>
      <c r="T126" s="83"/>
    </row>
    <row r="127" spans="1:48" s="374" customFormat="1">
      <c r="A127" s="654"/>
      <c r="B127" s="655"/>
      <c r="C127" s="192" t="s">
        <v>450</v>
      </c>
      <c r="D127" s="1469" t="s">
        <v>738</v>
      </c>
      <c r="E127" s="1470"/>
      <c r="F127" s="1470"/>
      <c r="G127" s="1469"/>
      <c r="H127" s="1470"/>
      <c r="I127" s="1470"/>
      <c r="J127" s="1469"/>
      <c r="K127" s="1470"/>
      <c r="L127" s="1470"/>
      <c r="M127" s="756"/>
      <c r="N127" s="1074"/>
      <c r="O127" s="177"/>
      <c r="P127" s="1083"/>
      <c r="Q127" s="1083"/>
      <c r="R127" s="1083"/>
      <c r="S127" s="1181"/>
      <c r="T127" s="1181"/>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row>
    <row r="128" spans="1:48" s="420" customFormat="1" ht="220.5">
      <c r="A128" s="654"/>
      <c r="B128" s="655"/>
      <c r="C128" s="123">
        <v>1</v>
      </c>
      <c r="D128" s="122" t="s">
        <v>286</v>
      </c>
      <c r="E128" s="6" t="s">
        <v>23</v>
      </c>
      <c r="F128" s="123" t="s">
        <v>287</v>
      </c>
      <c r="G128" s="200">
        <v>0.83150000000000002</v>
      </c>
      <c r="H128" s="123"/>
      <c r="I128" s="200">
        <f>0.8315- 0.025426</f>
        <v>0.80607400000000007</v>
      </c>
      <c r="J128" s="123" t="s">
        <v>78</v>
      </c>
      <c r="K128" s="123" t="s">
        <v>288</v>
      </c>
      <c r="L128" s="216" t="s">
        <v>850</v>
      </c>
      <c r="M128" s="656"/>
      <c r="N128" s="656"/>
      <c r="O128" s="656"/>
      <c r="P128" s="654"/>
      <c r="Q128" s="654"/>
      <c r="R128" s="654"/>
      <c r="S128" s="657">
        <v>1</v>
      </c>
      <c r="T128" s="583">
        <f>I128</f>
        <v>0.80607400000000007</v>
      </c>
      <c r="U128" s="419"/>
      <c r="V128" s="419"/>
      <c r="W128" s="419"/>
      <c r="X128" s="419"/>
      <c r="Y128" s="419"/>
      <c r="Z128" s="419"/>
      <c r="AA128" s="419"/>
      <c r="AB128" s="419"/>
      <c r="AC128" s="419"/>
      <c r="AD128" s="419"/>
      <c r="AE128" s="419"/>
      <c r="AF128" s="419"/>
      <c r="AG128" s="419"/>
      <c r="AH128" s="419"/>
      <c r="AI128" s="419"/>
      <c r="AJ128" s="419"/>
      <c r="AK128" s="419"/>
      <c r="AL128" s="419"/>
      <c r="AM128" s="419"/>
      <c r="AN128" s="419"/>
      <c r="AO128" s="419"/>
      <c r="AP128" s="419"/>
      <c r="AQ128" s="419"/>
      <c r="AR128" s="419"/>
      <c r="AS128" s="419"/>
      <c r="AT128" s="419"/>
      <c r="AU128" s="419"/>
      <c r="AV128" s="419"/>
    </row>
    <row r="129" spans="1:48" s="420" customFormat="1" ht="220.5">
      <c r="A129" s="654"/>
      <c r="B129" s="655"/>
      <c r="C129" s="123">
        <v>2</v>
      </c>
      <c r="D129" s="122" t="s">
        <v>295</v>
      </c>
      <c r="E129" s="123" t="s">
        <v>32</v>
      </c>
      <c r="F129" s="123" t="s">
        <v>287</v>
      </c>
      <c r="G129" s="200">
        <v>0.88139999999999996</v>
      </c>
      <c r="H129" s="123"/>
      <c r="I129" s="4">
        <v>0.88139999999999996</v>
      </c>
      <c r="J129" s="123" t="s">
        <v>78</v>
      </c>
      <c r="K129" s="123" t="s">
        <v>296</v>
      </c>
      <c r="L129" s="216" t="s">
        <v>851</v>
      </c>
      <c r="M129" s="90"/>
      <c r="N129" s="90"/>
      <c r="O129" s="656"/>
      <c r="P129" s="654"/>
      <c r="Q129" s="654"/>
      <c r="R129" s="654"/>
      <c r="S129" s="657">
        <v>1</v>
      </c>
      <c r="T129" s="583">
        <f>I129</f>
        <v>0.88139999999999996</v>
      </c>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row>
    <row r="130" spans="1:48" s="420" customFormat="1" ht="189">
      <c r="A130" s="654"/>
      <c r="B130" s="655"/>
      <c r="C130" s="6">
        <v>3</v>
      </c>
      <c r="D130" s="122" t="s">
        <v>505</v>
      </c>
      <c r="E130" s="6" t="s">
        <v>38</v>
      </c>
      <c r="F130" s="123" t="s">
        <v>290</v>
      </c>
      <c r="G130" s="200">
        <v>0.68440000000000001</v>
      </c>
      <c r="H130" s="123"/>
      <c r="I130" s="200">
        <v>0.68440000000000001</v>
      </c>
      <c r="J130" s="123" t="s">
        <v>78</v>
      </c>
      <c r="K130" s="123" t="s">
        <v>291</v>
      </c>
      <c r="L130" s="216" t="s">
        <v>852</v>
      </c>
      <c r="M130" s="90"/>
      <c r="N130" s="90"/>
      <c r="O130" s="656"/>
      <c r="P130" s="654"/>
      <c r="Q130" s="654"/>
      <c r="R130" s="654"/>
      <c r="S130" s="657">
        <v>1</v>
      </c>
      <c r="T130" s="583">
        <f>I130</f>
        <v>0.68440000000000001</v>
      </c>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row>
    <row r="131" spans="1:48" s="374" customFormat="1">
      <c r="A131" s="654"/>
      <c r="B131" s="655"/>
      <c r="C131" s="192" t="s">
        <v>431</v>
      </c>
      <c r="D131" s="1469" t="s">
        <v>741</v>
      </c>
      <c r="E131" s="1470"/>
      <c r="F131" s="1470"/>
      <c r="G131" s="1469"/>
      <c r="H131" s="1470"/>
      <c r="I131" s="1470"/>
      <c r="J131" s="1469"/>
      <c r="K131" s="1470"/>
      <c r="L131" s="1470"/>
      <c r="M131" s="756"/>
      <c r="N131" s="1074"/>
      <c r="O131" s="177"/>
      <c r="P131" s="1083"/>
      <c r="Q131" s="1083"/>
      <c r="R131" s="1083"/>
      <c r="S131" s="1181"/>
      <c r="T131" s="1181"/>
      <c r="U131" s="376"/>
      <c r="V131" s="376"/>
      <c r="W131" s="376"/>
      <c r="X131" s="376"/>
      <c r="Y131" s="376"/>
      <c r="Z131" s="376"/>
      <c r="AA131" s="376"/>
      <c r="AB131" s="376"/>
      <c r="AC131" s="376"/>
      <c r="AD131" s="376"/>
      <c r="AE131" s="376"/>
      <c r="AF131" s="376"/>
      <c r="AG131" s="376"/>
      <c r="AH131" s="376"/>
      <c r="AI131" s="376"/>
      <c r="AJ131" s="376"/>
      <c r="AK131" s="376"/>
      <c r="AL131" s="376"/>
      <c r="AM131" s="376"/>
      <c r="AN131" s="376"/>
      <c r="AO131" s="376"/>
      <c r="AP131" s="376"/>
      <c r="AQ131" s="376"/>
      <c r="AR131" s="376"/>
      <c r="AS131" s="376"/>
      <c r="AT131" s="376"/>
      <c r="AU131" s="376"/>
      <c r="AV131" s="376"/>
    </row>
    <row r="132" spans="1:48" s="843" customFormat="1" ht="362.25">
      <c r="A132" s="840"/>
      <c r="B132" s="841"/>
      <c r="C132" s="123">
        <v>4</v>
      </c>
      <c r="D132" s="12" t="s">
        <v>81</v>
      </c>
      <c r="E132" s="123" t="s">
        <v>23</v>
      </c>
      <c r="F132" s="123" t="s">
        <v>82</v>
      </c>
      <c r="G132" s="200">
        <v>3.4</v>
      </c>
      <c r="H132" s="123"/>
      <c r="I132" s="4">
        <f>G132-0.088841-0.12622-0.32133</f>
        <v>2.8636089999999998</v>
      </c>
      <c r="J132" s="123" t="s">
        <v>78</v>
      </c>
      <c r="K132" s="123" t="s">
        <v>853</v>
      </c>
      <c r="L132" s="216" t="s">
        <v>4138</v>
      </c>
      <c r="M132" s="12"/>
      <c r="N132" s="12"/>
      <c r="O132" s="123"/>
      <c r="P132" s="84"/>
      <c r="Q132" s="84"/>
      <c r="R132" s="84"/>
      <c r="S132" s="424"/>
      <c r="T132" s="424"/>
      <c r="U132" s="842"/>
      <c r="V132" s="842"/>
      <c r="W132" s="842"/>
      <c r="X132" s="842"/>
      <c r="Y132" s="842"/>
      <c r="Z132" s="842"/>
      <c r="AA132" s="842"/>
      <c r="AB132" s="842"/>
      <c r="AC132" s="842"/>
      <c r="AD132" s="842"/>
      <c r="AE132" s="842"/>
      <c r="AF132" s="842"/>
      <c r="AG132" s="842"/>
      <c r="AH132" s="842"/>
      <c r="AI132" s="842"/>
      <c r="AJ132" s="842"/>
      <c r="AK132" s="842"/>
      <c r="AL132" s="842"/>
      <c r="AM132" s="842"/>
      <c r="AN132" s="842"/>
      <c r="AO132" s="842"/>
      <c r="AP132" s="842"/>
      <c r="AQ132" s="842"/>
      <c r="AR132" s="842"/>
      <c r="AS132" s="842"/>
      <c r="AT132" s="842"/>
      <c r="AU132" s="842"/>
      <c r="AV132" s="842"/>
    </row>
    <row r="133" spans="1:48" s="843" customFormat="1" ht="236.25">
      <c r="A133" s="840"/>
      <c r="B133" s="841"/>
      <c r="C133" s="123">
        <v>5</v>
      </c>
      <c r="D133" s="12" t="s">
        <v>854</v>
      </c>
      <c r="E133" s="6" t="s">
        <v>32</v>
      </c>
      <c r="F133" s="123" t="s">
        <v>82</v>
      </c>
      <c r="G133" s="200">
        <v>0.5</v>
      </c>
      <c r="H133" s="200"/>
      <c r="I133" s="200">
        <f>G133</f>
        <v>0.5</v>
      </c>
      <c r="J133" s="123" t="s">
        <v>78</v>
      </c>
      <c r="K133" s="123" t="s">
        <v>855</v>
      </c>
      <c r="L133" s="216" t="s">
        <v>856</v>
      </c>
      <c r="M133" s="12"/>
      <c r="N133" s="12"/>
      <c r="O133" s="123"/>
      <c r="P133" s="84"/>
      <c r="Q133" s="84"/>
      <c r="R133" s="84"/>
      <c r="S133" s="424"/>
      <c r="T133" s="424"/>
      <c r="U133" s="842"/>
      <c r="V133" s="842"/>
      <c r="W133" s="842"/>
      <c r="X133" s="842"/>
      <c r="Y133" s="842"/>
      <c r="Z133" s="842"/>
      <c r="AA133" s="842"/>
      <c r="AB133" s="842"/>
      <c r="AC133" s="842"/>
      <c r="AD133" s="842"/>
      <c r="AE133" s="842"/>
      <c r="AF133" s="842"/>
      <c r="AG133" s="842"/>
      <c r="AH133" s="842"/>
      <c r="AI133" s="842"/>
      <c r="AJ133" s="842"/>
      <c r="AK133" s="842"/>
      <c r="AL133" s="842"/>
      <c r="AM133" s="842"/>
      <c r="AN133" s="842"/>
      <c r="AO133" s="842"/>
      <c r="AP133" s="842"/>
      <c r="AQ133" s="842"/>
      <c r="AR133" s="842"/>
      <c r="AS133" s="842"/>
      <c r="AT133" s="842"/>
      <c r="AU133" s="842"/>
      <c r="AV133" s="842"/>
    </row>
    <row r="134" spans="1:48" s="843" customFormat="1" ht="157.5">
      <c r="A134" s="840"/>
      <c r="B134" s="841"/>
      <c r="C134" s="123">
        <v>6</v>
      </c>
      <c r="D134" s="12" t="s">
        <v>857</v>
      </c>
      <c r="E134" s="123" t="s">
        <v>23</v>
      </c>
      <c r="F134" s="123" t="s">
        <v>82</v>
      </c>
      <c r="G134" s="200">
        <v>0.05</v>
      </c>
      <c r="H134" s="123"/>
      <c r="I134" s="4">
        <f>G134</f>
        <v>0.05</v>
      </c>
      <c r="J134" s="123" t="s">
        <v>78</v>
      </c>
      <c r="K134" s="123" t="s">
        <v>84</v>
      </c>
      <c r="L134" s="216" t="s">
        <v>858</v>
      </c>
      <c r="M134" s="12"/>
      <c r="N134" s="12"/>
      <c r="O134" s="123"/>
      <c r="P134" s="84"/>
      <c r="Q134" s="84"/>
      <c r="R134" s="84"/>
      <c r="S134" s="424"/>
      <c r="T134" s="424"/>
      <c r="U134" s="842"/>
      <c r="V134" s="842"/>
      <c r="W134" s="842"/>
      <c r="X134" s="842"/>
      <c r="Y134" s="842"/>
      <c r="Z134" s="842"/>
      <c r="AA134" s="842"/>
      <c r="AB134" s="842"/>
      <c r="AC134" s="842"/>
      <c r="AD134" s="842"/>
      <c r="AE134" s="842"/>
      <c r="AF134" s="842"/>
      <c r="AG134" s="842"/>
      <c r="AH134" s="842"/>
      <c r="AI134" s="842"/>
      <c r="AJ134" s="842"/>
      <c r="AK134" s="842"/>
      <c r="AL134" s="842"/>
      <c r="AM134" s="842"/>
      <c r="AN134" s="842"/>
      <c r="AO134" s="842"/>
      <c r="AP134" s="842"/>
      <c r="AQ134" s="842"/>
      <c r="AR134" s="842"/>
      <c r="AS134" s="842"/>
      <c r="AT134" s="842"/>
      <c r="AU134" s="842"/>
      <c r="AV134" s="842"/>
    </row>
    <row r="135" spans="1:48" s="843" customFormat="1" ht="157.5">
      <c r="A135" s="840"/>
      <c r="B135" s="841"/>
      <c r="C135" s="6">
        <v>7</v>
      </c>
      <c r="D135" s="12" t="s">
        <v>859</v>
      </c>
      <c r="E135" s="123" t="s">
        <v>32</v>
      </c>
      <c r="F135" s="123" t="s">
        <v>82</v>
      </c>
      <c r="G135" s="200">
        <v>0.35</v>
      </c>
      <c r="H135" s="123"/>
      <c r="I135" s="4">
        <f>G135</f>
        <v>0.35</v>
      </c>
      <c r="J135" s="123" t="s">
        <v>78</v>
      </c>
      <c r="K135" s="123" t="s">
        <v>860</v>
      </c>
      <c r="L135" s="216" t="s">
        <v>858</v>
      </c>
      <c r="M135" s="12"/>
      <c r="N135" s="12"/>
      <c r="O135" s="123"/>
      <c r="P135" s="84"/>
      <c r="Q135" s="84"/>
      <c r="R135" s="84"/>
      <c r="S135" s="424"/>
      <c r="T135" s="424"/>
      <c r="U135" s="842"/>
      <c r="V135" s="842"/>
      <c r="W135" s="842"/>
      <c r="X135" s="842"/>
      <c r="Y135" s="842"/>
      <c r="Z135" s="842"/>
      <c r="AA135" s="842"/>
      <c r="AB135" s="842"/>
      <c r="AC135" s="842"/>
      <c r="AD135" s="842"/>
      <c r="AE135" s="842"/>
      <c r="AF135" s="842"/>
      <c r="AG135" s="842"/>
      <c r="AH135" s="842"/>
      <c r="AI135" s="842"/>
      <c r="AJ135" s="842"/>
      <c r="AK135" s="842"/>
      <c r="AL135" s="842"/>
      <c r="AM135" s="842"/>
      <c r="AN135" s="842"/>
      <c r="AO135" s="842"/>
      <c r="AP135" s="842"/>
      <c r="AQ135" s="842"/>
      <c r="AR135" s="842"/>
      <c r="AS135" s="842"/>
      <c r="AT135" s="842"/>
      <c r="AU135" s="842"/>
      <c r="AV135" s="842"/>
    </row>
    <row r="136" spans="1:48" s="86" customFormat="1" ht="204.75">
      <c r="A136" s="659"/>
      <c r="B136" s="660"/>
      <c r="C136" s="123">
        <v>8</v>
      </c>
      <c r="D136" s="1" t="s">
        <v>861</v>
      </c>
      <c r="E136" s="123" t="s">
        <v>23</v>
      </c>
      <c r="F136" s="123" t="s">
        <v>510</v>
      </c>
      <c r="G136" s="4">
        <v>4.1000000000000003E-3</v>
      </c>
      <c r="H136" s="123"/>
      <c r="I136" s="4">
        <f>+G136</f>
        <v>4.1000000000000003E-3</v>
      </c>
      <c r="J136" s="123" t="s">
        <v>78</v>
      </c>
      <c r="K136" s="123" t="s">
        <v>862</v>
      </c>
      <c r="L136" s="216" t="s">
        <v>863</v>
      </c>
      <c r="M136" s="90"/>
      <c r="N136" s="90"/>
      <c r="O136" s="90"/>
      <c r="P136" s="659"/>
      <c r="Q136" s="659"/>
      <c r="R136" s="659"/>
      <c r="S136" s="661"/>
      <c r="T136" s="661"/>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row>
    <row r="137" spans="1:48" s="368" customFormat="1">
      <c r="A137" s="426"/>
      <c r="B137" s="574"/>
      <c r="C137" s="1501" t="s">
        <v>181</v>
      </c>
      <c r="D137" s="1501"/>
      <c r="E137" s="124"/>
      <c r="F137" s="124"/>
      <c r="G137" s="97"/>
      <c r="H137" s="202"/>
      <c r="I137" s="201"/>
      <c r="J137" s="40"/>
      <c r="K137" s="124"/>
      <c r="L137" s="799"/>
      <c r="M137" s="427"/>
      <c r="N137" s="125"/>
      <c r="O137" s="177"/>
      <c r="P137" s="124"/>
      <c r="Q137" s="124"/>
      <c r="R137" s="124"/>
      <c r="S137" s="83"/>
      <c r="T137" s="83"/>
    </row>
    <row r="138" spans="1:48" s="368" customFormat="1">
      <c r="A138" s="426"/>
      <c r="B138" s="574"/>
      <c r="C138" s="448" t="s">
        <v>233</v>
      </c>
      <c r="D138" s="1469" t="s">
        <v>740</v>
      </c>
      <c r="E138" s="1470"/>
      <c r="F138" s="1470"/>
      <c r="G138" s="97"/>
      <c r="H138" s="202"/>
      <c r="I138" s="202"/>
      <c r="J138" s="40"/>
      <c r="K138" s="124"/>
      <c r="L138" s="799"/>
      <c r="M138" s="427"/>
      <c r="N138" s="125"/>
      <c r="O138" s="177"/>
      <c r="P138" s="124"/>
      <c r="Q138" s="124"/>
      <c r="R138" s="124"/>
      <c r="S138" s="83"/>
      <c r="T138" s="83"/>
    </row>
    <row r="139" spans="1:48" s="373" customFormat="1">
      <c r="A139" s="90"/>
      <c r="B139" s="345"/>
      <c r="C139" s="209" t="s">
        <v>450</v>
      </c>
      <c r="D139" s="1499" t="s">
        <v>738</v>
      </c>
      <c r="E139" s="1500"/>
      <c r="F139" s="1500"/>
      <c r="G139" s="227"/>
      <c r="H139" s="227"/>
      <c r="I139" s="227"/>
      <c r="J139" s="177"/>
      <c r="K139" s="177"/>
      <c r="L139" s="224"/>
      <c r="M139" s="756"/>
      <c r="N139" s="1074"/>
      <c r="O139" s="177"/>
      <c r="P139" s="177"/>
      <c r="Q139" s="177"/>
      <c r="R139" s="177"/>
      <c r="S139" s="816"/>
      <c r="T139" s="816"/>
    </row>
    <row r="140" spans="1:48" s="62" customFormat="1" ht="47.25">
      <c r="A140" s="90"/>
      <c r="B140" s="345"/>
      <c r="C140" s="123">
        <v>1</v>
      </c>
      <c r="D140" s="122" t="s">
        <v>2085</v>
      </c>
      <c r="E140" s="123" t="s">
        <v>24</v>
      </c>
      <c r="F140" s="123" t="s">
        <v>2086</v>
      </c>
      <c r="G140" s="1187">
        <v>8.699999999999999E-4</v>
      </c>
      <c r="H140" s="1187">
        <v>8.699999999999999E-4</v>
      </c>
      <c r="I140" s="1187">
        <v>8.699999999999999E-4</v>
      </c>
      <c r="J140" s="123" t="s">
        <v>35</v>
      </c>
      <c r="K140" s="123" t="s">
        <v>2087</v>
      </c>
      <c r="L140" s="412" t="s">
        <v>2088</v>
      </c>
      <c r="M140" s="617"/>
      <c r="N140" s="617"/>
      <c r="O140" s="617"/>
      <c r="P140" s="90"/>
      <c r="Q140" s="90"/>
      <c r="R140" s="90"/>
      <c r="S140" s="583">
        <v>1</v>
      </c>
      <c r="T140" s="583">
        <f t="shared" ref="T140:T154" si="2">I140</f>
        <v>8.699999999999999E-4</v>
      </c>
    </row>
    <row r="141" spans="1:48" s="62" customFormat="1" ht="78.75">
      <c r="A141" s="90"/>
      <c r="B141" s="345"/>
      <c r="C141" s="123">
        <v>2</v>
      </c>
      <c r="D141" s="122" t="s">
        <v>2089</v>
      </c>
      <c r="E141" s="123" t="s">
        <v>63</v>
      </c>
      <c r="F141" s="123" t="s">
        <v>2090</v>
      </c>
      <c r="G141" s="3">
        <v>1.6</v>
      </c>
      <c r="H141" s="3">
        <v>0.6</v>
      </c>
      <c r="I141" s="3">
        <v>0.6</v>
      </c>
      <c r="J141" s="123" t="s">
        <v>35</v>
      </c>
      <c r="K141" s="123" t="s">
        <v>2091</v>
      </c>
      <c r="L141" s="412" t="s">
        <v>2092</v>
      </c>
      <c r="M141" s="617"/>
      <c r="N141" s="617"/>
      <c r="O141" s="617"/>
      <c r="P141" s="90"/>
      <c r="Q141" s="90"/>
      <c r="R141" s="90"/>
      <c r="S141" s="583"/>
      <c r="T141" s="583"/>
    </row>
    <row r="142" spans="1:48" s="62" customFormat="1" ht="31.5">
      <c r="A142" s="90"/>
      <c r="B142" s="345"/>
      <c r="C142" s="123">
        <v>3</v>
      </c>
      <c r="D142" s="122" t="s">
        <v>2093</v>
      </c>
      <c r="E142" s="123" t="s">
        <v>63</v>
      </c>
      <c r="F142" s="123" t="s">
        <v>2094</v>
      </c>
      <c r="G142" s="3">
        <v>0.1</v>
      </c>
      <c r="H142" s="3">
        <v>0.1</v>
      </c>
      <c r="I142" s="3">
        <v>0.1</v>
      </c>
      <c r="J142" s="123" t="s">
        <v>35</v>
      </c>
      <c r="K142" s="123" t="s">
        <v>2095</v>
      </c>
      <c r="L142" s="12" t="s">
        <v>2096</v>
      </c>
      <c r="M142" s="617"/>
      <c r="N142" s="617"/>
      <c r="O142" s="617"/>
      <c r="P142" s="90"/>
      <c r="Q142" s="90"/>
      <c r="R142" s="90"/>
      <c r="S142" s="583"/>
      <c r="T142" s="583"/>
    </row>
    <row r="143" spans="1:48" s="62" customFormat="1" ht="47.25">
      <c r="A143" s="90"/>
      <c r="B143" s="345"/>
      <c r="C143" s="123">
        <v>4</v>
      </c>
      <c r="D143" s="122" t="s">
        <v>2097</v>
      </c>
      <c r="E143" s="123" t="s">
        <v>63</v>
      </c>
      <c r="F143" s="123" t="s">
        <v>2094</v>
      </c>
      <c r="G143" s="3">
        <v>0.7</v>
      </c>
      <c r="H143" s="3">
        <v>0.7</v>
      </c>
      <c r="I143" s="3">
        <v>0.7</v>
      </c>
      <c r="J143" s="123" t="s">
        <v>35</v>
      </c>
      <c r="K143" s="123" t="s">
        <v>1435</v>
      </c>
      <c r="L143" s="12" t="s">
        <v>2098</v>
      </c>
      <c r="M143" s="617"/>
      <c r="N143" s="617"/>
      <c r="O143" s="617"/>
      <c r="P143" s="90"/>
      <c r="Q143" s="90"/>
      <c r="R143" s="90"/>
      <c r="S143" s="583"/>
      <c r="T143" s="583"/>
    </row>
    <row r="144" spans="1:48" s="62" customFormat="1" ht="63">
      <c r="A144" s="90"/>
      <c r="B144" s="345"/>
      <c r="C144" s="123">
        <v>5</v>
      </c>
      <c r="D144" s="122" t="s">
        <v>2099</v>
      </c>
      <c r="E144" s="123" t="s">
        <v>63</v>
      </c>
      <c r="F144" s="123" t="s">
        <v>2090</v>
      </c>
      <c r="G144" s="3">
        <v>0.65</v>
      </c>
      <c r="H144" s="3">
        <v>0.06</v>
      </c>
      <c r="I144" s="3">
        <v>0.06</v>
      </c>
      <c r="J144" s="123" t="s">
        <v>35</v>
      </c>
      <c r="K144" s="123" t="s">
        <v>2100</v>
      </c>
      <c r="L144" s="412" t="s">
        <v>2101</v>
      </c>
      <c r="M144" s="617"/>
      <c r="N144" s="617"/>
      <c r="O144" s="617"/>
      <c r="P144" s="90"/>
      <c r="Q144" s="90"/>
      <c r="R144" s="90"/>
      <c r="S144" s="583"/>
      <c r="T144" s="583"/>
    </row>
    <row r="145" spans="1:20" s="62" customFormat="1" ht="47.25">
      <c r="A145" s="90"/>
      <c r="B145" s="345"/>
      <c r="C145" s="123">
        <v>6</v>
      </c>
      <c r="D145" s="122" t="s">
        <v>2102</v>
      </c>
      <c r="E145" s="123" t="s">
        <v>63</v>
      </c>
      <c r="F145" s="123" t="s">
        <v>2090</v>
      </c>
      <c r="G145" s="3">
        <v>0.4</v>
      </c>
      <c r="H145" s="3">
        <v>0.4</v>
      </c>
      <c r="I145" s="3">
        <v>0.4</v>
      </c>
      <c r="J145" s="123" t="s">
        <v>35</v>
      </c>
      <c r="K145" s="123" t="s">
        <v>2103</v>
      </c>
      <c r="L145" s="412" t="s">
        <v>2104</v>
      </c>
      <c r="M145" s="617"/>
      <c r="N145" s="617"/>
      <c r="O145" s="617"/>
      <c r="P145" s="90"/>
      <c r="Q145" s="90"/>
      <c r="R145" s="90"/>
      <c r="S145" s="583"/>
      <c r="T145" s="583"/>
    </row>
    <row r="146" spans="1:20" s="62" customFormat="1" ht="31.5">
      <c r="A146" s="90"/>
      <c r="B146" s="345"/>
      <c r="C146" s="123">
        <v>7</v>
      </c>
      <c r="D146" s="122" t="s">
        <v>2105</v>
      </c>
      <c r="E146" s="123" t="s">
        <v>63</v>
      </c>
      <c r="F146" s="123" t="s">
        <v>2090</v>
      </c>
      <c r="G146" s="3">
        <v>0.55000000000000004</v>
      </c>
      <c r="H146" s="3">
        <v>0.03</v>
      </c>
      <c r="I146" s="3">
        <v>0.03</v>
      </c>
      <c r="J146" s="123" t="s">
        <v>35</v>
      </c>
      <c r="K146" s="123" t="s">
        <v>2049</v>
      </c>
      <c r="L146" s="412" t="s">
        <v>2106</v>
      </c>
      <c r="M146" s="617"/>
      <c r="N146" s="617"/>
      <c r="O146" s="617"/>
      <c r="P146" s="90"/>
      <c r="Q146" s="90"/>
      <c r="R146" s="90"/>
      <c r="S146" s="583"/>
      <c r="T146" s="583"/>
    </row>
    <row r="147" spans="1:20" s="62" customFormat="1" ht="47.25">
      <c r="A147" s="90"/>
      <c r="B147" s="345"/>
      <c r="C147" s="123">
        <v>8</v>
      </c>
      <c r="D147" s="122" t="s">
        <v>2107</v>
      </c>
      <c r="E147" s="123" t="s">
        <v>63</v>
      </c>
      <c r="F147" s="123" t="s">
        <v>2108</v>
      </c>
      <c r="G147" s="3">
        <v>0.22</v>
      </c>
      <c r="H147" s="3">
        <v>0.22</v>
      </c>
      <c r="I147" s="3">
        <v>0.22</v>
      </c>
      <c r="J147" s="123" t="s">
        <v>35</v>
      </c>
      <c r="K147" s="123" t="s">
        <v>2109</v>
      </c>
      <c r="L147" s="12" t="s">
        <v>2110</v>
      </c>
      <c r="M147" s="617"/>
      <c r="N147" s="617"/>
      <c r="O147" s="617"/>
      <c r="P147" s="90"/>
      <c r="Q147" s="90"/>
      <c r="R147" s="90"/>
      <c r="S147" s="583">
        <v>1</v>
      </c>
      <c r="T147" s="583">
        <f t="shared" si="2"/>
        <v>0.22</v>
      </c>
    </row>
    <row r="148" spans="1:20" s="62" customFormat="1" ht="63">
      <c r="A148" s="90"/>
      <c r="B148" s="345"/>
      <c r="C148" s="123">
        <v>9</v>
      </c>
      <c r="D148" s="122" t="s">
        <v>2111</v>
      </c>
      <c r="E148" s="123" t="s">
        <v>23</v>
      </c>
      <c r="F148" s="123" t="s">
        <v>2112</v>
      </c>
      <c r="G148" s="3">
        <v>18.2</v>
      </c>
      <c r="H148" s="3"/>
      <c r="I148" s="3">
        <v>4</v>
      </c>
      <c r="J148" s="123" t="s">
        <v>35</v>
      </c>
      <c r="K148" s="123" t="s">
        <v>2049</v>
      </c>
      <c r="L148" s="412" t="s">
        <v>4158</v>
      </c>
      <c r="M148" s="46"/>
      <c r="N148" s="46"/>
      <c r="O148" s="617"/>
      <c r="P148" s="90"/>
      <c r="Q148" s="90"/>
      <c r="R148" s="90"/>
      <c r="S148" s="583">
        <v>1</v>
      </c>
      <c r="T148" s="583">
        <f t="shared" si="2"/>
        <v>4</v>
      </c>
    </row>
    <row r="149" spans="1:20" s="62" customFormat="1" ht="63">
      <c r="A149" s="90"/>
      <c r="B149" s="345"/>
      <c r="C149" s="123">
        <v>10</v>
      </c>
      <c r="D149" s="122" t="s">
        <v>2113</v>
      </c>
      <c r="E149" s="123" t="s">
        <v>23</v>
      </c>
      <c r="F149" s="123" t="s">
        <v>2114</v>
      </c>
      <c r="G149" s="3">
        <v>3.56</v>
      </c>
      <c r="H149" s="3"/>
      <c r="I149" s="3">
        <v>3.56</v>
      </c>
      <c r="J149" s="123" t="s">
        <v>35</v>
      </c>
      <c r="K149" s="123" t="s">
        <v>1435</v>
      </c>
      <c r="L149" s="412" t="s">
        <v>2115</v>
      </c>
      <c r="M149" s="617"/>
      <c r="N149" s="617"/>
      <c r="O149" s="617"/>
      <c r="P149" s="90"/>
      <c r="Q149" s="90"/>
      <c r="R149" s="90"/>
      <c r="S149" s="583">
        <v>1</v>
      </c>
      <c r="T149" s="583">
        <f t="shared" si="2"/>
        <v>3.56</v>
      </c>
    </row>
    <row r="150" spans="1:20" s="62" customFormat="1" ht="31.5">
      <c r="A150" s="90"/>
      <c r="B150" s="345"/>
      <c r="C150" s="123">
        <v>11</v>
      </c>
      <c r="D150" s="122" t="s">
        <v>2116</v>
      </c>
      <c r="E150" s="123" t="s">
        <v>12</v>
      </c>
      <c r="F150" s="123" t="s">
        <v>2117</v>
      </c>
      <c r="G150" s="3">
        <v>0.15</v>
      </c>
      <c r="H150" s="3">
        <v>0.15</v>
      </c>
      <c r="I150" s="3">
        <v>0.15</v>
      </c>
      <c r="J150" s="123"/>
      <c r="K150" s="123" t="s">
        <v>2118</v>
      </c>
      <c r="L150" s="412" t="s">
        <v>2119</v>
      </c>
      <c r="M150" s="617"/>
      <c r="N150" s="617"/>
      <c r="O150" s="617"/>
      <c r="P150" s="90"/>
      <c r="Q150" s="90"/>
      <c r="R150" s="90"/>
      <c r="S150" s="583">
        <v>1</v>
      </c>
      <c r="T150" s="583">
        <f t="shared" si="2"/>
        <v>0.15</v>
      </c>
    </row>
    <row r="151" spans="1:20" s="62" customFormat="1" ht="47.25">
      <c r="A151" s="90"/>
      <c r="B151" s="345"/>
      <c r="C151" s="123">
        <v>12</v>
      </c>
      <c r="D151" s="122" t="s">
        <v>2120</v>
      </c>
      <c r="E151" s="123" t="s">
        <v>32</v>
      </c>
      <c r="F151" s="123" t="s">
        <v>2121</v>
      </c>
      <c r="G151" s="3">
        <v>12.09</v>
      </c>
      <c r="H151" s="3"/>
      <c r="I151" s="3"/>
      <c r="J151" s="123" t="s">
        <v>35</v>
      </c>
      <c r="K151" s="123" t="s">
        <v>2067</v>
      </c>
      <c r="L151" s="12" t="s">
        <v>2122</v>
      </c>
      <c r="M151" s="617"/>
      <c r="N151" s="617"/>
      <c r="O151" s="617"/>
      <c r="P151" s="90"/>
      <c r="Q151" s="90"/>
      <c r="R151" s="90"/>
      <c r="S151" s="583">
        <v>1</v>
      </c>
      <c r="T151" s="583">
        <f t="shared" si="2"/>
        <v>0</v>
      </c>
    </row>
    <row r="152" spans="1:20" s="62" customFormat="1" ht="47.25">
      <c r="A152" s="90"/>
      <c r="B152" s="345"/>
      <c r="C152" s="123">
        <v>13</v>
      </c>
      <c r="D152" s="122" t="s">
        <v>2123</v>
      </c>
      <c r="E152" s="123" t="s">
        <v>32</v>
      </c>
      <c r="F152" s="123" t="s">
        <v>2124</v>
      </c>
      <c r="G152" s="3">
        <v>3.23</v>
      </c>
      <c r="H152" s="3">
        <v>3.23</v>
      </c>
      <c r="I152" s="3">
        <v>3.23</v>
      </c>
      <c r="J152" s="123" t="s">
        <v>35</v>
      </c>
      <c r="K152" s="123" t="s">
        <v>2125</v>
      </c>
      <c r="L152" s="412" t="s">
        <v>2126</v>
      </c>
      <c r="M152" s="756"/>
      <c r="N152" s="756"/>
      <c r="O152" s="617"/>
      <c r="P152" s="90"/>
      <c r="Q152" s="90"/>
      <c r="R152" s="90"/>
      <c r="S152" s="583">
        <v>1</v>
      </c>
      <c r="T152" s="583">
        <f t="shared" si="2"/>
        <v>3.23</v>
      </c>
    </row>
    <row r="153" spans="1:20" s="62" customFormat="1" ht="47.25">
      <c r="A153" s="90"/>
      <c r="B153" s="345"/>
      <c r="C153" s="123">
        <v>14</v>
      </c>
      <c r="D153" s="1188" t="s">
        <v>2127</v>
      </c>
      <c r="E153" s="1189" t="s">
        <v>32</v>
      </c>
      <c r="F153" s="1189" t="s">
        <v>2128</v>
      </c>
      <c r="G153" s="1190">
        <v>2.1360000000000001</v>
      </c>
      <c r="H153" s="1190"/>
      <c r="I153" s="1190">
        <v>2.1360000000000001</v>
      </c>
      <c r="J153" s="1189" t="s">
        <v>35</v>
      </c>
      <c r="K153" s="1189" t="s">
        <v>2103</v>
      </c>
      <c r="L153" s="1188" t="s">
        <v>2129</v>
      </c>
      <c r="M153" s="756"/>
      <c r="N153" s="756"/>
      <c r="O153" s="617"/>
      <c r="P153" s="90"/>
      <c r="Q153" s="90"/>
      <c r="R153" s="90"/>
      <c r="S153" s="583">
        <v>1</v>
      </c>
      <c r="T153" s="583">
        <f t="shared" si="2"/>
        <v>2.1360000000000001</v>
      </c>
    </row>
    <row r="154" spans="1:20" s="62" customFormat="1" ht="47.25">
      <c r="A154" s="90"/>
      <c r="B154" s="345"/>
      <c r="C154" s="123">
        <v>15</v>
      </c>
      <c r="D154" s="122" t="s">
        <v>2130</v>
      </c>
      <c r="E154" s="123" t="s">
        <v>75</v>
      </c>
      <c r="F154" s="123"/>
      <c r="G154" s="3">
        <v>10</v>
      </c>
      <c r="H154" s="3"/>
      <c r="I154" s="3">
        <v>10</v>
      </c>
      <c r="J154" s="123" t="s">
        <v>35</v>
      </c>
      <c r="K154" s="123" t="s">
        <v>2052</v>
      </c>
      <c r="L154" s="12" t="s">
        <v>2131</v>
      </c>
      <c r="M154" s="617"/>
      <c r="N154" s="617"/>
      <c r="O154" s="90">
        <v>1</v>
      </c>
      <c r="P154" s="589">
        <f>I154</f>
        <v>10</v>
      </c>
      <c r="Q154" s="90"/>
      <c r="R154" s="90"/>
      <c r="S154" s="583">
        <v>1</v>
      </c>
      <c r="T154" s="583">
        <f t="shared" si="2"/>
        <v>10</v>
      </c>
    </row>
    <row r="155" spans="1:20" s="373" customFormat="1">
      <c r="A155" s="90"/>
      <c r="B155" s="345"/>
      <c r="C155" s="207" t="s">
        <v>431</v>
      </c>
      <c r="D155" s="1518" t="s">
        <v>741</v>
      </c>
      <c r="E155" s="1500"/>
      <c r="F155" s="1500"/>
      <c r="G155" s="201"/>
      <c r="H155" s="177"/>
      <c r="I155" s="177"/>
      <c r="J155" s="177"/>
      <c r="K155" s="177"/>
      <c r="L155" s="224"/>
      <c r="M155" s="90"/>
      <c r="N155" s="177"/>
      <c r="O155" s="177"/>
      <c r="P155" s="177"/>
      <c r="Q155" s="177"/>
      <c r="R155" s="177"/>
      <c r="S155" s="816"/>
      <c r="T155" s="816"/>
    </row>
    <row r="156" spans="1:20" s="62" customFormat="1" ht="47.25">
      <c r="A156" s="90"/>
      <c r="B156" s="345"/>
      <c r="C156" s="1191">
        <v>16</v>
      </c>
      <c r="D156" s="1324" t="s">
        <v>2135</v>
      </c>
      <c r="E156" s="1191" t="s">
        <v>75</v>
      </c>
      <c r="F156" s="1191" t="s">
        <v>2136</v>
      </c>
      <c r="G156" s="1061">
        <v>17</v>
      </c>
      <c r="H156" s="1061"/>
      <c r="I156" s="1061">
        <v>17</v>
      </c>
      <c r="J156" s="1191" t="s">
        <v>35</v>
      </c>
      <c r="K156" s="1191" t="s">
        <v>1285</v>
      </c>
      <c r="L156" s="1325" t="s">
        <v>2137</v>
      </c>
      <c r="M156" s="46"/>
      <c r="N156" s="46"/>
      <c r="O156" s="90">
        <v>1</v>
      </c>
      <c r="P156" s="589">
        <f>I156</f>
        <v>17</v>
      </c>
      <c r="Q156" s="90"/>
      <c r="R156" s="90"/>
      <c r="S156" s="583"/>
      <c r="T156" s="583"/>
    </row>
    <row r="157" spans="1:20" s="67" customFormat="1" ht="47.25">
      <c r="A157" s="756"/>
      <c r="B157" s="348"/>
      <c r="C157" s="1191">
        <v>17</v>
      </c>
      <c r="D157" s="1041" t="s">
        <v>2138</v>
      </c>
      <c r="E157" s="911" t="s">
        <v>75</v>
      </c>
      <c r="F157" s="911" t="s">
        <v>2139</v>
      </c>
      <c r="G157" s="1326">
        <v>10</v>
      </c>
      <c r="H157" s="1326">
        <v>9</v>
      </c>
      <c r="I157" s="1326">
        <v>10</v>
      </c>
      <c r="J157" s="1020" t="s">
        <v>35</v>
      </c>
      <c r="K157" s="1043" t="s">
        <v>2067</v>
      </c>
      <c r="L157" s="913" t="s">
        <v>2140</v>
      </c>
      <c r="M157" s="662"/>
      <c r="N157" s="662"/>
      <c r="O157" s="617"/>
      <c r="P157" s="756"/>
      <c r="Q157" s="756"/>
      <c r="R157" s="756"/>
      <c r="S157" s="69"/>
      <c r="T157" s="69"/>
    </row>
    <row r="158" spans="1:20" s="368" customFormat="1">
      <c r="A158" s="426"/>
      <c r="B158" s="574"/>
      <c r="C158" s="448" t="s">
        <v>234</v>
      </c>
      <c r="D158" s="1469" t="s">
        <v>1048</v>
      </c>
      <c r="E158" s="1470"/>
      <c r="F158" s="1470"/>
      <c r="G158" s="97"/>
      <c r="H158" s="202"/>
      <c r="I158" s="202"/>
      <c r="J158" s="280"/>
      <c r="K158" s="149"/>
      <c r="L158" s="799"/>
      <c r="M158" s="427"/>
      <c r="N158" s="125"/>
      <c r="O158" s="177"/>
      <c r="P158" s="124"/>
      <c r="Q158" s="124"/>
      <c r="R158" s="124"/>
      <c r="S158" s="83"/>
      <c r="T158" s="83"/>
    </row>
    <row r="159" spans="1:20" s="372" customFormat="1" ht="63">
      <c r="A159" s="41"/>
      <c r="B159" s="954"/>
      <c r="C159" s="123">
        <v>18</v>
      </c>
      <c r="D159" s="122" t="s">
        <v>2152</v>
      </c>
      <c r="E159" s="123" t="s">
        <v>32</v>
      </c>
      <c r="F159" s="123" t="s">
        <v>2153</v>
      </c>
      <c r="G159" s="3">
        <v>5.63</v>
      </c>
      <c r="H159" s="3">
        <v>5.63</v>
      </c>
      <c r="I159" s="3"/>
      <c r="J159" s="123" t="s">
        <v>35</v>
      </c>
      <c r="K159" s="123" t="s">
        <v>2008</v>
      </c>
      <c r="L159" s="12" t="s">
        <v>2154</v>
      </c>
      <c r="M159" s="108"/>
      <c r="N159" s="108"/>
      <c r="O159" s="123"/>
      <c r="P159" s="41"/>
      <c r="Q159" s="41"/>
      <c r="R159" s="41"/>
      <c r="S159" s="29"/>
      <c r="T159" s="29"/>
    </row>
    <row r="160" spans="1:20" s="372" customFormat="1" ht="63">
      <c r="A160" s="41"/>
      <c r="B160" s="954"/>
      <c r="C160" s="123">
        <v>19</v>
      </c>
      <c r="D160" s="122" t="s">
        <v>2155</v>
      </c>
      <c r="E160" s="123" t="s">
        <v>32</v>
      </c>
      <c r="F160" s="123" t="s">
        <v>2156</v>
      </c>
      <c r="G160" s="3">
        <v>0.4</v>
      </c>
      <c r="H160" s="3">
        <v>0.4</v>
      </c>
      <c r="I160" s="3">
        <v>0.4</v>
      </c>
      <c r="J160" s="123" t="s">
        <v>35</v>
      </c>
      <c r="K160" s="123" t="s">
        <v>2157</v>
      </c>
      <c r="L160" s="12" t="s">
        <v>2158</v>
      </c>
      <c r="M160" s="108"/>
      <c r="N160" s="108"/>
      <c r="O160" s="123"/>
      <c r="P160" s="41"/>
      <c r="Q160" s="41"/>
      <c r="R160" s="41"/>
      <c r="S160" s="29"/>
      <c r="T160" s="29"/>
    </row>
    <row r="161" spans="1:210" s="372" customFormat="1" ht="63">
      <c r="A161" s="41"/>
      <c r="B161" s="954"/>
      <c r="C161" s="123">
        <v>20</v>
      </c>
      <c r="D161" s="122" t="s">
        <v>2159</v>
      </c>
      <c r="E161" s="123" t="s">
        <v>32</v>
      </c>
      <c r="F161" s="123" t="s">
        <v>2160</v>
      </c>
      <c r="G161" s="3">
        <v>3.7</v>
      </c>
      <c r="H161" s="3">
        <v>3.7</v>
      </c>
      <c r="I161" s="3">
        <v>3.7</v>
      </c>
      <c r="J161" s="123" t="s">
        <v>35</v>
      </c>
      <c r="K161" s="123" t="s">
        <v>2161</v>
      </c>
      <c r="L161" s="12" t="s">
        <v>2162</v>
      </c>
      <c r="M161" s="108"/>
      <c r="N161" s="108"/>
      <c r="O161" s="123"/>
      <c r="P161" s="41"/>
      <c r="Q161" s="41"/>
      <c r="R161" s="41"/>
      <c r="S161" s="29"/>
      <c r="T161" s="29"/>
    </row>
    <row r="162" spans="1:210" s="372" customFormat="1" ht="63">
      <c r="A162" s="41"/>
      <c r="B162" s="954"/>
      <c r="C162" s="123">
        <v>21</v>
      </c>
      <c r="D162" s="122" t="s">
        <v>2163</v>
      </c>
      <c r="E162" s="123" t="s">
        <v>32</v>
      </c>
      <c r="F162" s="123" t="s">
        <v>2164</v>
      </c>
      <c r="G162" s="3">
        <v>4.1900000000000004</v>
      </c>
      <c r="H162" s="3">
        <v>3.9</v>
      </c>
      <c r="I162" s="3"/>
      <c r="J162" s="123" t="s">
        <v>35</v>
      </c>
      <c r="K162" s="123" t="s">
        <v>2165</v>
      </c>
      <c r="L162" s="12" t="s">
        <v>2166</v>
      </c>
      <c r="M162" s="108"/>
      <c r="N162" s="108"/>
      <c r="O162" s="123"/>
      <c r="P162" s="41"/>
      <c r="Q162" s="41"/>
      <c r="R162" s="41"/>
      <c r="S162" s="29"/>
      <c r="T162" s="29"/>
    </row>
    <row r="163" spans="1:210" s="372" customFormat="1" ht="94.5">
      <c r="A163" s="41"/>
      <c r="B163" s="954"/>
      <c r="C163" s="123">
        <v>22</v>
      </c>
      <c r="D163" s="122" t="s">
        <v>2167</v>
      </c>
      <c r="E163" s="123" t="s">
        <v>32</v>
      </c>
      <c r="F163" s="123" t="s">
        <v>2168</v>
      </c>
      <c r="G163" s="3">
        <v>0.78</v>
      </c>
      <c r="H163" s="3">
        <v>0.78</v>
      </c>
      <c r="I163" s="3">
        <v>0.78</v>
      </c>
      <c r="J163" s="26" t="s">
        <v>35</v>
      </c>
      <c r="K163" s="26" t="s">
        <v>2169</v>
      </c>
      <c r="L163" s="1327" t="s">
        <v>2170</v>
      </c>
      <c r="M163" s="108"/>
      <c r="N163" s="108"/>
      <c r="O163" s="123"/>
      <c r="P163" s="41"/>
      <c r="Q163" s="41"/>
      <c r="R163" s="41"/>
      <c r="S163" s="29"/>
      <c r="T163" s="29"/>
    </row>
    <row r="164" spans="1:210" s="372" customFormat="1" ht="47.25">
      <c r="A164" s="41"/>
      <c r="B164" s="954"/>
      <c r="C164" s="123">
        <v>23</v>
      </c>
      <c r="D164" s="122" t="s">
        <v>2171</v>
      </c>
      <c r="E164" s="123" t="s">
        <v>32</v>
      </c>
      <c r="F164" s="123" t="s">
        <v>2172</v>
      </c>
      <c r="G164" s="3">
        <v>7.12</v>
      </c>
      <c r="H164" s="3">
        <v>7.12</v>
      </c>
      <c r="I164" s="3">
        <v>7.12</v>
      </c>
      <c r="J164" s="123" t="s">
        <v>35</v>
      </c>
      <c r="K164" s="123" t="s">
        <v>2134</v>
      </c>
      <c r="L164" s="12" t="s">
        <v>2173</v>
      </c>
      <c r="M164" s="108"/>
      <c r="N164" s="108"/>
      <c r="O164" s="123"/>
      <c r="P164" s="41"/>
      <c r="Q164" s="41"/>
      <c r="R164" s="41"/>
      <c r="S164" s="29"/>
      <c r="T164" s="29"/>
    </row>
    <row r="165" spans="1:210" s="67" customFormat="1" ht="47.25">
      <c r="A165" s="756"/>
      <c r="B165" s="348"/>
      <c r="C165" s="123">
        <v>24</v>
      </c>
      <c r="D165" s="122" t="s">
        <v>2174</v>
      </c>
      <c r="E165" s="1191" t="s">
        <v>75</v>
      </c>
      <c r="F165" s="1191" t="s">
        <v>2136</v>
      </c>
      <c r="G165" s="3">
        <v>0.21</v>
      </c>
      <c r="H165" s="3">
        <v>0.21</v>
      </c>
      <c r="I165" s="3">
        <v>0.21</v>
      </c>
      <c r="J165" s="123" t="s">
        <v>35</v>
      </c>
      <c r="K165" s="123" t="s">
        <v>2060</v>
      </c>
      <c r="L165" s="84" t="s">
        <v>2175</v>
      </c>
      <c r="M165" s="617"/>
      <c r="N165" s="617">
        <v>1</v>
      </c>
      <c r="O165" s="756"/>
      <c r="P165" s="756"/>
      <c r="Q165" s="756"/>
      <c r="R165" s="756"/>
      <c r="S165" s="69"/>
      <c r="T165" s="69"/>
    </row>
    <row r="166" spans="1:210" s="368" customFormat="1">
      <c r="A166" s="1503"/>
      <c r="B166" s="1504"/>
      <c r="C166" s="1501" t="s">
        <v>385</v>
      </c>
      <c r="D166" s="1501"/>
      <c r="E166" s="1082"/>
      <c r="F166" s="1082"/>
      <c r="G166" s="222"/>
      <c r="H166" s="222"/>
      <c r="I166" s="222"/>
      <c r="J166" s="1082"/>
      <c r="K166" s="1082"/>
      <c r="L166" s="1082"/>
      <c r="M166" s="1087"/>
      <c r="N166" s="1082"/>
      <c r="O166" s="177"/>
      <c r="P166" s="1082"/>
      <c r="Q166" s="1082"/>
      <c r="R166" s="124"/>
      <c r="S166" s="1070"/>
      <c r="T166" s="1069"/>
      <c r="U166" s="758"/>
      <c r="V166" s="759"/>
      <c r="W166" s="1497"/>
      <c r="X166" s="1498"/>
      <c r="Y166" s="1497"/>
      <c r="Z166" s="1498"/>
      <c r="AA166" s="1497"/>
      <c r="AB166" s="1498"/>
      <c r="AC166" s="1497"/>
      <c r="AD166" s="1498"/>
      <c r="AE166" s="1497"/>
      <c r="AF166" s="1498"/>
      <c r="AG166" s="1497"/>
      <c r="AH166" s="1498"/>
      <c r="AI166" s="1497"/>
      <c r="AJ166" s="1498"/>
      <c r="AK166" s="1497"/>
      <c r="AL166" s="1498"/>
      <c r="AM166" s="1497"/>
      <c r="AN166" s="1498"/>
      <c r="AO166" s="1497"/>
      <c r="AP166" s="1498"/>
      <c r="AQ166" s="1497"/>
      <c r="AR166" s="1498"/>
      <c r="AS166" s="1497"/>
      <c r="AT166" s="1498"/>
      <c r="AU166" s="1497"/>
      <c r="AV166" s="1498"/>
      <c r="AW166" s="1497"/>
      <c r="AX166" s="1498"/>
      <c r="AY166" s="1497"/>
      <c r="AZ166" s="1498"/>
      <c r="BA166" s="1497"/>
      <c r="BB166" s="1498"/>
      <c r="BC166" s="1497"/>
      <c r="BD166" s="1498"/>
      <c r="BE166" s="1497"/>
      <c r="BF166" s="1498"/>
      <c r="BG166" s="1497"/>
      <c r="BH166" s="1498"/>
      <c r="BI166" s="1497"/>
      <c r="BJ166" s="1498"/>
      <c r="BK166" s="1497"/>
      <c r="BL166" s="1498"/>
      <c r="BM166" s="1497"/>
      <c r="BN166" s="1498"/>
      <c r="BO166" s="1497"/>
      <c r="BP166" s="1498"/>
      <c r="BQ166" s="1497"/>
      <c r="BR166" s="1498"/>
      <c r="BS166" s="1497"/>
      <c r="BT166" s="1498"/>
      <c r="BU166" s="1497"/>
      <c r="BV166" s="1498"/>
      <c r="BW166" s="1497"/>
      <c r="BX166" s="1498"/>
      <c r="BY166" s="1497"/>
      <c r="BZ166" s="1498"/>
      <c r="CA166" s="1497"/>
      <c r="CB166" s="1498"/>
      <c r="CC166" s="1497"/>
      <c r="CD166" s="1498"/>
      <c r="CE166" s="1497"/>
      <c r="CF166" s="1498"/>
      <c r="CG166" s="1497"/>
      <c r="CH166" s="1498"/>
      <c r="CI166" s="1497"/>
      <c r="CJ166" s="1498"/>
      <c r="CK166" s="1497"/>
      <c r="CL166" s="1498"/>
      <c r="CM166" s="1497"/>
      <c r="CN166" s="1498"/>
      <c r="CO166" s="1497"/>
      <c r="CP166" s="1498"/>
      <c r="CQ166" s="1497"/>
      <c r="CR166" s="1498"/>
      <c r="CS166" s="1497"/>
      <c r="CT166" s="1498"/>
      <c r="CU166" s="1497"/>
      <c r="CV166" s="1498"/>
      <c r="CW166" s="1497"/>
      <c r="CX166" s="1498"/>
      <c r="CY166" s="1497"/>
      <c r="CZ166" s="1498"/>
      <c r="DA166" s="1497"/>
      <c r="DB166" s="1498"/>
      <c r="DC166" s="1497"/>
      <c r="DD166" s="1498"/>
      <c r="DE166" s="1497"/>
      <c r="DF166" s="1498"/>
      <c r="DG166" s="1497"/>
      <c r="DH166" s="1498"/>
      <c r="DI166" s="1497"/>
      <c r="DJ166" s="1498"/>
      <c r="DK166" s="1497"/>
      <c r="DL166" s="1498"/>
      <c r="DM166" s="1497"/>
      <c r="DN166" s="1498"/>
      <c r="DO166" s="1497"/>
      <c r="DP166" s="1498"/>
      <c r="DQ166" s="1497"/>
      <c r="DR166" s="1498"/>
      <c r="DS166" s="1497"/>
      <c r="DT166" s="1498"/>
      <c r="DU166" s="1497"/>
      <c r="DV166" s="1498"/>
      <c r="DW166" s="1497"/>
      <c r="DX166" s="1498"/>
      <c r="DY166" s="1497"/>
      <c r="DZ166" s="1498"/>
      <c r="EA166" s="1497"/>
      <c r="EB166" s="1498"/>
      <c r="EC166" s="1497"/>
      <c r="ED166" s="1498"/>
      <c r="EE166" s="1497"/>
      <c r="EF166" s="1498"/>
      <c r="EG166" s="1497"/>
      <c r="EH166" s="1498"/>
      <c r="EI166" s="1497"/>
      <c r="EJ166" s="1498"/>
      <c r="EK166" s="1497"/>
      <c r="EL166" s="1498"/>
      <c r="EM166" s="1497"/>
      <c r="EN166" s="1498"/>
      <c r="EO166" s="1497"/>
      <c r="EP166" s="1498"/>
      <c r="EQ166" s="1497"/>
      <c r="ER166" s="1498"/>
      <c r="ES166" s="1497"/>
      <c r="ET166" s="1498"/>
      <c r="EU166" s="1497"/>
      <c r="EV166" s="1498"/>
      <c r="EW166" s="1497"/>
      <c r="EX166" s="1498"/>
      <c r="EY166" s="1497"/>
      <c r="EZ166" s="1498"/>
      <c r="FA166" s="1497"/>
      <c r="FB166" s="1498"/>
      <c r="FC166" s="1497"/>
      <c r="FD166" s="1498"/>
      <c r="FE166" s="1497"/>
      <c r="FF166" s="1498"/>
      <c r="FG166" s="1497"/>
      <c r="FH166" s="1498"/>
      <c r="FI166" s="1497"/>
      <c r="FJ166" s="1498"/>
      <c r="FK166" s="1497"/>
      <c r="FL166" s="1498"/>
      <c r="FM166" s="1497"/>
      <c r="FN166" s="1498"/>
      <c r="FO166" s="1497"/>
      <c r="FP166" s="1498"/>
      <c r="FQ166" s="1497"/>
      <c r="FR166" s="1498"/>
      <c r="FS166" s="1497"/>
      <c r="FT166" s="1498"/>
      <c r="FU166" s="1497"/>
      <c r="FV166" s="1498"/>
      <c r="FW166" s="1497"/>
      <c r="FX166" s="1498"/>
      <c r="FY166" s="1497"/>
      <c r="FZ166" s="1498"/>
      <c r="GA166" s="1497"/>
      <c r="GB166" s="1498"/>
      <c r="GC166" s="1497"/>
      <c r="GD166" s="1498"/>
      <c r="GE166" s="1497"/>
      <c r="GF166" s="1498"/>
      <c r="GG166" s="1497"/>
      <c r="GH166" s="1498"/>
      <c r="GI166" s="1497"/>
      <c r="GJ166" s="1498"/>
      <c r="GK166" s="1497"/>
      <c r="GL166" s="1498"/>
      <c r="GM166" s="1497"/>
      <c r="GN166" s="1498"/>
      <c r="GO166" s="1497"/>
      <c r="GP166" s="1498"/>
      <c r="GQ166" s="1497"/>
      <c r="GR166" s="1498"/>
      <c r="GS166" s="1497"/>
      <c r="GT166" s="1498"/>
      <c r="GU166" s="1497"/>
      <c r="GV166" s="1498"/>
      <c r="GW166" s="1497"/>
      <c r="GX166" s="1498"/>
      <c r="GY166" s="1497"/>
      <c r="GZ166" s="1498"/>
      <c r="HA166" s="1497"/>
      <c r="HB166" s="1498"/>
    </row>
    <row r="167" spans="1:210" s="368" customFormat="1">
      <c r="A167" s="426"/>
      <c r="B167" s="574"/>
      <c r="C167" s="448" t="s">
        <v>233</v>
      </c>
      <c r="D167" s="1469" t="s">
        <v>740</v>
      </c>
      <c r="E167" s="1470"/>
      <c r="F167" s="1470"/>
      <c r="G167" s="97"/>
      <c r="H167" s="202"/>
      <c r="I167" s="202"/>
      <c r="J167" s="40"/>
      <c r="K167" s="124"/>
      <c r="L167" s="799"/>
      <c r="M167" s="427"/>
      <c r="N167" s="125"/>
      <c r="O167" s="177"/>
      <c r="P167" s="124"/>
      <c r="Q167" s="124"/>
      <c r="R167" s="124"/>
      <c r="S167" s="83"/>
      <c r="T167" s="83"/>
    </row>
    <row r="168" spans="1:210" s="377" customFormat="1">
      <c r="A168" s="104"/>
      <c r="B168" s="343"/>
      <c r="C168" s="192" t="s">
        <v>450</v>
      </c>
      <c r="D168" s="1508" t="s">
        <v>738</v>
      </c>
      <c r="E168" s="1509"/>
      <c r="F168" s="1510"/>
      <c r="G168" s="219"/>
      <c r="H168" s="220"/>
      <c r="I168" s="219"/>
      <c r="J168" s="218"/>
      <c r="K168" s="218"/>
      <c r="L168" s="812"/>
      <c r="M168" s="663"/>
      <c r="N168" s="221"/>
      <c r="O168" s="177"/>
      <c r="P168" s="775"/>
      <c r="Q168" s="775"/>
      <c r="R168" s="775"/>
      <c r="S168" s="776"/>
      <c r="T168" s="776"/>
    </row>
    <row r="169" spans="1:210" s="79" customFormat="1" ht="47.25">
      <c r="A169" s="104"/>
      <c r="B169" s="343"/>
      <c r="C169" s="90">
        <v>1</v>
      </c>
      <c r="D169" s="46" t="s">
        <v>585</v>
      </c>
      <c r="E169" s="90" t="s">
        <v>23</v>
      </c>
      <c r="F169" s="1001" t="s">
        <v>586</v>
      </c>
      <c r="G169" s="74">
        <v>1.6</v>
      </c>
      <c r="H169" s="1006"/>
      <c r="I169" s="74">
        <v>1.6</v>
      </c>
      <c r="J169" s="74" t="s">
        <v>33</v>
      </c>
      <c r="K169" s="90" t="s">
        <v>2197</v>
      </c>
      <c r="L169" s="664" t="s">
        <v>3284</v>
      </c>
      <c r="M169" s="664"/>
      <c r="N169" s="664"/>
      <c r="O169" s="664"/>
      <c r="P169" s="104"/>
      <c r="Q169" s="104"/>
      <c r="R169" s="104"/>
      <c r="S169" s="639">
        <v>1</v>
      </c>
      <c r="T169" s="583">
        <f t="shared" ref="T169:T189" si="3">I169</f>
        <v>1.6</v>
      </c>
    </row>
    <row r="170" spans="1:210" s="79" customFormat="1" ht="110.25">
      <c r="A170" s="104"/>
      <c r="B170" s="343"/>
      <c r="C170" s="90">
        <v>2</v>
      </c>
      <c r="D170" s="1004" t="s">
        <v>2198</v>
      </c>
      <c r="E170" s="74" t="s">
        <v>23</v>
      </c>
      <c r="F170" s="1001" t="s">
        <v>2186</v>
      </c>
      <c r="G170" s="74">
        <v>0.17</v>
      </c>
      <c r="H170" s="1006"/>
      <c r="I170" s="74">
        <v>0.17</v>
      </c>
      <c r="J170" s="74" t="s">
        <v>33</v>
      </c>
      <c r="K170" s="74" t="s">
        <v>2199</v>
      </c>
      <c r="L170" s="664" t="s">
        <v>3285</v>
      </c>
      <c r="M170" s="664"/>
      <c r="N170" s="664"/>
      <c r="O170" s="664"/>
      <c r="P170" s="104"/>
      <c r="Q170" s="104"/>
      <c r="R170" s="104"/>
      <c r="S170" s="639">
        <v>1</v>
      </c>
      <c r="T170" s="583">
        <f t="shared" si="3"/>
        <v>0.17</v>
      </c>
    </row>
    <row r="171" spans="1:210" s="79" customFormat="1" ht="63">
      <c r="A171" s="104"/>
      <c r="B171" s="343"/>
      <c r="C171" s="90">
        <v>3</v>
      </c>
      <c r="D171" s="586" t="s">
        <v>3286</v>
      </c>
      <c r="E171" s="582" t="s">
        <v>23</v>
      </c>
      <c r="F171" s="590" t="s">
        <v>3287</v>
      </c>
      <c r="G171" s="436">
        <v>1.1000000000000001</v>
      </c>
      <c r="H171" s="1006"/>
      <c r="I171" s="436">
        <v>1.1000000000000001</v>
      </c>
      <c r="J171" s="74" t="s">
        <v>33</v>
      </c>
      <c r="K171" s="582" t="s">
        <v>147</v>
      </c>
      <c r="L171" s="665" t="s">
        <v>3288</v>
      </c>
      <c r="M171" s="664"/>
      <c r="N171" s="664"/>
      <c r="O171" s="664"/>
      <c r="P171" s="104"/>
      <c r="Q171" s="104"/>
      <c r="R171" s="104"/>
      <c r="S171" s="639">
        <v>1</v>
      </c>
      <c r="T171" s="583">
        <f t="shared" si="3"/>
        <v>1.1000000000000001</v>
      </c>
    </row>
    <row r="172" spans="1:210" s="79" customFormat="1" ht="47.25">
      <c r="A172" s="104"/>
      <c r="B172" s="343"/>
      <c r="C172" s="90">
        <v>4</v>
      </c>
      <c r="D172" s="46" t="s">
        <v>3289</v>
      </c>
      <c r="E172" s="90" t="s">
        <v>23</v>
      </c>
      <c r="F172" s="90" t="s">
        <v>2200</v>
      </c>
      <c r="G172" s="1002">
        <v>0.19</v>
      </c>
      <c r="H172" s="1006"/>
      <c r="I172" s="1002">
        <v>0.19</v>
      </c>
      <c r="J172" s="90" t="s">
        <v>33</v>
      </c>
      <c r="K172" s="90" t="s">
        <v>2118</v>
      </c>
      <c r="L172" s="666" t="s">
        <v>3290</v>
      </c>
      <c r="M172" s="665"/>
      <c r="N172" s="665"/>
      <c r="O172" s="664"/>
      <c r="P172" s="104"/>
      <c r="Q172" s="104"/>
      <c r="R172" s="104"/>
      <c r="S172" s="639">
        <v>1</v>
      </c>
      <c r="T172" s="583">
        <f t="shared" si="3"/>
        <v>0.19</v>
      </c>
    </row>
    <row r="173" spans="1:210" s="79" customFormat="1" ht="63">
      <c r="A173" s="104"/>
      <c r="B173" s="343"/>
      <c r="C173" s="90">
        <v>5</v>
      </c>
      <c r="D173" s="1004" t="s">
        <v>2201</v>
      </c>
      <c r="E173" s="74" t="s">
        <v>23</v>
      </c>
      <c r="F173" s="90" t="s">
        <v>3291</v>
      </c>
      <c r="G173" s="74">
        <v>3.4</v>
      </c>
      <c r="H173" s="1006"/>
      <c r="I173" s="74">
        <v>3.4</v>
      </c>
      <c r="J173" s="74" t="s">
        <v>33</v>
      </c>
      <c r="K173" s="74" t="s">
        <v>2118</v>
      </c>
      <c r="L173" s="664" t="s">
        <v>3292</v>
      </c>
      <c r="M173" s="666"/>
      <c r="N173" s="666"/>
      <c r="O173" s="664"/>
      <c r="P173" s="104"/>
      <c r="Q173" s="104"/>
      <c r="R173" s="104"/>
      <c r="S173" s="639">
        <v>1</v>
      </c>
      <c r="T173" s="583">
        <f t="shared" si="3"/>
        <v>3.4</v>
      </c>
    </row>
    <row r="174" spans="1:210" s="79" customFormat="1" ht="126">
      <c r="A174" s="104"/>
      <c r="B174" s="343"/>
      <c r="C174" s="90">
        <v>6</v>
      </c>
      <c r="D174" s="1004" t="s">
        <v>2202</v>
      </c>
      <c r="E174" s="74" t="s">
        <v>32</v>
      </c>
      <c r="F174" s="90" t="s">
        <v>2203</v>
      </c>
      <c r="G174" s="74">
        <v>9.39</v>
      </c>
      <c r="H174" s="1006"/>
      <c r="I174" s="74">
        <v>2.27</v>
      </c>
      <c r="J174" s="74" t="s">
        <v>33</v>
      </c>
      <c r="K174" s="74" t="s">
        <v>2197</v>
      </c>
      <c r="L174" s="664" t="s">
        <v>3293</v>
      </c>
      <c r="M174" s="666"/>
      <c r="N174" s="666"/>
      <c r="O174" s="664"/>
      <c r="P174" s="104"/>
      <c r="Q174" s="104"/>
      <c r="R174" s="104"/>
      <c r="S174" s="639">
        <v>1</v>
      </c>
      <c r="T174" s="583">
        <f t="shared" si="3"/>
        <v>2.27</v>
      </c>
    </row>
    <row r="175" spans="1:210" s="79" customFormat="1" ht="126">
      <c r="A175" s="104"/>
      <c r="B175" s="343"/>
      <c r="C175" s="90">
        <v>7</v>
      </c>
      <c r="D175" s="1004" t="s">
        <v>3294</v>
      </c>
      <c r="E175" s="74" t="s">
        <v>32</v>
      </c>
      <c r="F175" s="90" t="s">
        <v>3295</v>
      </c>
      <c r="G175" s="74">
        <v>9.2200000000000006</v>
      </c>
      <c r="H175" s="1006"/>
      <c r="I175" s="74"/>
      <c r="J175" s="74" t="s">
        <v>33</v>
      </c>
      <c r="K175" s="74" t="s">
        <v>2197</v>
      </c>
      <c r="L175" s="664" t="s">
        <v>3296</v>
      </c>
      <c r="M175" s="666"/>
      <c r="N175" s="666"/>
      <c r="O175" s="664"/>
      <c r="P175" s="104"/>
      <c r="Q175" s="104"/>
      <c r="R175" s="104"/>
      <c r="S175" s="639"/>
      <c r="T175" s="583"/>
    </row>
    <row r="176" spans="1:210" s="79" customFormat="1" ht="110.25">
      <c r="A176" s="104"/>
      <c r="B176" s="343"/>
      <c r="C176" s="998">
        <v>8</v>
      </c>
      <c r="D176" s="1004" t="s">
        <v>2204</v>
      </c>
      <c r="E176" s="74" t="s">
        <v>32</v>
      </c>
      <c r="F176" s="90" t="s">
        <v>3297</v>
      </c>
      <c r="G176" s="74">
        <v>3.45</v>
      </c>
      <c r="H176" s="1006"/>
      <c r="I176" s="74">
        <v>3.45</v>
      </c>
      <c r="J176" s="74" t="s">
        <v>33</v>
      </c>
      <c r="K176" s="74" t="s">
        <v>2205</v>
      </c>
      <c r="L176" s="664" t="s">
        <v>3298</v>
      </c>
      <c r="M176" s="666"/>
      <c r="N176" s="666"/>
      <c r="O176" s="664"/>
      <c r="P176" s="104"/>
      <c r="Q176" s="104"/>
      <c r="R176" s="104"/>
      <c r="S176" s="639"/>
      <c r="T176" s="583"/>
    </row>
    <row r="177" spans="1:20" s="79" customFormat="1" ht="63">
      <c r="A177" s="104"/>
      <c r="B177" s="343"/>
      <c r="C177" s="1375">
        <v>9</v>
      </c>
      <c r="D177" s="1376" t="s">
        <v>2206</v>
      </c>
      <c r="E177" s="90" t="s">
        <v>4217</v>
      </c>
      <c r="F177" s="1001" t="s">
        <v>3299</v>
      </c>
      <c r="G177" s="74">
        <v>0.89</v>
      </c>
      <c r="H177" s="74"/>
      <c r="I177" s="74">
        <v>0.89</v>
      </c>
      <c r="J177" s="74" t="s">
        <v>33</v>
      </c>
      <c r="K177" s="90" t="s">
        <v>2205</v>
      </c>
      <c r="L177" s="664" t="s">
        <v>3300</v>
      </c>
      <c r="M177" s="666"/>
      <c r="N177" s="666"/>
      <c r="O177" s="664"/>
      <c r="P177" s="104"/>
      <c r="Q177" s="104"/>
      <c r="R177" s="104"/>
      <c r="S177" s="639"/>
      <c r="T177" s="583"/>
    </row>
    <row r="178" spans="1:20" s="79" customFormat="1" ht="126">
      <c r="A178" s="104"/>
      <c r="B178" s="343"/>
      <c r="C178" s="998">
        <v>10</v>
      </c>
      <c r="D178" s="1004" t="s">
        <v>2207</v>
      </c>
      <c r="E178" s="74" t="s">
        <v>32</v>
      </c>
      <c r="F178" s="90" t="s">
        <v>3301</v>
      </c>
      <c r="G178" s="74">
        <v>22.56</v>
      </c>
      <c r="H178" s="1006"/>
      <c r="I178" s="74">
        <v>5.8</v>
      </c>
      <c r="J178" s="74" t="s">
        <v>33</v>
      </c>
      <c r="K178" s="74" t="s">
        <v>2208</v>
      </c>
      <c r="L178" s="664" t="s">
        <v>3302</v>
      </c>
      <c r="M178" s="666"/>
      <c r="N178" s="666"/>
      <c r="O178" s="664"/>
      <c r="P178" s="104"/>
      <c r="Q178" s="104"/>
      <c r="R178" s="104"/>
      <c r="S178" s="639"/>
      <c r="T178" s="583"/>
    </row>
    <row r="179" spans="1:20" s="79" customFormat="1" ht="110.25">
      <c r="A179" s="104"/>
      <c r="B179" s="343"/>
      <c r="C179" s="998">
        <v>11</v>
      </c>
      <c r="D179" s="1004" t="s">
        <v>2209</v>
      </c>
      <c r="E179" s="74" t="s">
        <v>32</v>
      </c>
      <c r="F179" s="90" t="s">
        <v>3303</v>
      </c>
      <c r="G179" s="74">
        <v>21.49</v>
      </c>
      <c r="H179" s="1006"/>
      <c r="I179" s="74">
        <v>21.49</v>
      </c>
      <c r="J179" s="74" t="s">
        <v>33</v>
      </c>
      <c r="K179" s="74" t="s">
        <v>2210</v>
      </c>
      <c r="L179" s="664" t="s">
        <v>3304</v>
      </c>
      <c r="M179" s="664"/>
      <c r="N179" s="664"/>
      <c r="O179" s="664"/>
      <c r="P179" s="104"/>
      <c r="Q179" s="104"/>
      <c r="R179" s="104"/>
      <c r="S179" s="639">
        <v>1</v>
      </c>
      <c r="T179" s="583">
        <f t="shared" si="3"/>
        <v>21.49</v>
      </c>
    </row>
    <row r="180" spans="1:20" s="378" customFormat="1">
      <c r="A180" s="592"/>
      <c r="B180" s="593"/>
      <c r="C180" s="192" t="s">
        <v>431</v>
      </c>
      <c r="D180" s="1508" t="s">
        <v>741</v>
      </c>
      <c r="E180" s="1509"/>
      <c r="F180" s="1510"/>
      <c r="G180" s="192"/>
      <c r="H180" s="192"/>
      <c r="I180" s="192"/>
      <c r="J180" s="192"/>
      <c r="K180" s="192"/>
      <c r="L180" s="807"/>
      <c r="M180" s="621"/>
      <c r="N180" s="240"/>
      <c r="O180" s="177"/>
      <c r="P180" s="814"/>
      <c r="Q180" s="194"/>
      <c r="R180" s="202"/>
      <c r="S180" s="815"/>
      <c r="T180" s="816"/>
    </row>
    <row r="181" spans="1:20" s="79" customFormat="1" ht="173.25">
      <c r="A181" s="104"/>
      <c r="B181" s="343"/>
      <c r="C181" s="998">
        <v>12</v>
      </c>
      <c r="D181" s="1004" t="s">
        <v>3307</v>
      </c>
      <c r="E181" s="74" t="s">
        <v>23</v>
      </c>
      <c r="F181" s="90" t="s">
        <v>2211</v>
      </c>
      <c r="G181" s="74">
        <v>3.97</v>
      </c>
      <c r="H181" s="1006"/>
      <c r="I181" s="74">
        <v>3.97</v>
      </c>
      <c r="J181" s="74" t="s">
        <v>33</v>
      </c>
      <c r="K181" s="74" t="s">
        <v>2187</v>
      </c>
      <c r="L181" s="664" t="s">
        <v>3308</v>
      </c>
      <c r="M181" s="664"/>
      <c r="N181" s="664"/>
      <c r="O181" s="664"/>
      <c r="P181" s="104"/>
      <c r="Q181" s="104"/>
      <c r="R181" s="104"/>
      <c r="S181" s="639"/>
      <c r="T181" s="583"/>
    </row>
    <row r="182" spans="1:20" s="79" customFormat="1" ht="78.75">
      <c r="A182" s="104"/>
      <c r="B182" s="343"/>
      <c r="C182" s="998">
        <v>13</v>
      </c>
      <c r="D182" s="1004" t="s">
        <v>2212</v>
      </c>
      <c r="E182" s="74" t="s">
        <v>51</v>
      </c>
      <c r="F182" s="90" t="s">
        <v>2211</v>
      </c>
      <c r="G182" s="74">
        <v>15.09</v>
      </c>
      <c r="H182" s="1006"/>
      <c r="I182" s="74">
        <v>15.09</v>
      </c>
      <c r="J182" s="74" t="s">
        <v>33</v>
      </c>
      <c r="K182" s="74" t="s">
        <v>2213</v>
      </c>
      <c r="L182" s="664" t="s">
        <v>3309</v>
      </c>
      <c r="M182" s="664"/>
      <c r="N182" s="664"/>
      <c r="O182" s="664"/>
      <c r="P182" s="104"/>
      <c r="Q182" s="104"/>
      <c r="R182" s="104"/>
      <c r="S182" s="639"/>
      <c r="T182" s="583"/>
    </row>
    <row r="183" spans="1:20" s="79" customFormat="1" ht="31.5">
      <c r="A183" s="104"/>
      <c r="B183" s="343"/>
      <c r="C183" s="998">
        <v>14</v>
      </c>
      <c r="D183" s="1004" t="s">
        <v>2214</v>
      </c>
      <c r="E183" s="74" t="s">
        <v>63</v>
      </c>
      <c r="F183" s="90" t="s">
        <v>1951</v>
      </c>
      <c r="G183" s="74">
        <v>0.43</v>
      </c>
      <c r="H183" s="1006"/>
      <c r="I183" s="74">
        <v>0.43</v>
      </c>
      <c r="J183" s="74" t="s">
        <v>33</v>
      </c>
      <c r="K183" s="74" t="s">
        <v>2205</v>
      </c>
      <c r="L183" s="664" t="s">
        <v>3310</v>
      </c>
      <c r="M183" s="664"/>
      <c r="N183" s="664"/>
      <c r="O183" s="664"/>
      <c r="P183" s="104"/>
      <c r="Q183" s="104"/>
      <c r="R183" s="104"/>
      <c r="S183" s="639"/>
      <c r="T183" s="583"/>
    </row>
    <row r="184" spans="1:20" s="79" customFormat="1" ht="47.25">
      <c r="A184" s="104"/>
      <c r="B184" s="343"/>
      <c r="C184" s="998">
        <v>15</v>
      </c>
      <c r="D184" s="1004" t="s">
        <v>2215</v>
      </c>
      <c r="E184" s="74" t="s">
        <v>63</v>
      </c>
      <c r="F184" s="90" t="s">
        <v>2216</v>
      </c>
      <c r="G184" s="74">
        <v>0.25</v>
      </c>
      <c r="H184" s="1006"/>
      <c r="I184" s="74">
        <v>0.25</v>
      </c>
      <c r="J184" s="74" t="s">
        <v>33</v>
      </c>
      <c r="K184" s="74" t="s">
        <v>2217</v>
      </c>
      <c r="L184" s="664" t="s">
        <v>3311</v>
      </c>
      <c r="M184" s="664"/>
      <c r="N184" s="664"/>
      <c r="O184" s="664"/>
      <c r="P184" s="104"/>
      <c r="Q184" s="104"/>
      <c r="R184" s="104"/>
      <c r="S184" s="639"/>
      <c r="T184" s="583"/>
    </row>
    <row r="185" spans="1:20" s="79" customFormat="1" ht="126">
      <c r="A185" s="104"/>
      <c r="B185" s="343"/>
      <c r="C185" s="998">
        <v>16</v>
      </c>
      <c r="D185" s="1004" t="s">
        <v>2218</v>
      </c>
      <c r="E185" s="74" t="s">
        <v>32</v>
      </c>
      <c r="F185" s="90" t="s">
        <v>2211</v>
      </c>
      <c r="G185" s="74">
        <v>16.61</v>
      </c>
      <c r="H185" s="1006"/>
      <c r="I185" s="74">
        <v>16.61</v>
      </c>
      <c r="J185" s="74" t="s">
        <v>33</v>
      </c>
      <c r="K185" s="74" t="s">
        <v>2219</v>
      </c>
      <c r="L185" s="664" t="s">
        <v>3312</v>
      </c>
      <c r="M185" s="664"/>
      <c r="N185" s="664"/>
      <c r="O185" s="664"/>
      <c r="P185" s="104"/>
      <c r="Q185" s="104"/>
      <c r="R185" s="104"/>
      <c r="S185" s="639"/>
      <c r="T185" s="583"/>
    </row>
    <row r="186" spans="1:20" s="79" customFormat="1" ht="110.25">
      <c r="A186" s="104"/>
      <c r="B186" s="343"/>
      <c r="C186" s="998">
        <v>17</v>
      </c>
      <c r="D186" s="1004" t="s">
        <v>2220</v>
      </c>
      <c r="E186" s="74" t="s">
        <v>32</v>
      </c>
      <c r="F186" s="90" t="s">
        <v>2221</v>
      </c>
      <c r="G186" s="74">
        <v>1.41</v>
      </c>
      <c r="H186" s="1006"/>
      <c r="I186" s="74">
        <v>1.41</v>
      </c>
      <c r="J186" s="74" t="s">
        <v>33</v>
      </c>
      <c r="K186" s="74" t="s">
        <v>2222</v>
      </c>
      <c r="L186" s="664" t="s">
        <v>3313</v>
      </c>
      <c r="M186" s="664"/>
      <c r="N186" s="664"/>
      <c r="O186" s="664"/>
      <c r="P186" s="104"/>
      <c r="Q186" s="104"/>
      <c r="R186" s="104"/>
      <c r="S186" s="639"/>
      <c r="T186" s="583"/>
    </row>
    <row r="187" spans="1:20" s="79" customFormat="1" ht="78.75">
      <c r="A187" s="104"/>
      <c r="B187" s="343"/>
      <c r="C187" s="998">
        <v>18</v>
      </c>
      <c r="D187" s="1004" t="s">
        <v>2223</v>
      </c>
      <c r="E187" s="74" t="s">
        <v>32</v>
      </c>
      <c r="F187" s="90" t="s">
        <v>2211</v>
      </c>
      <c r="G187" s="74">
        <v>0.04</v>
      </c>
      <c r="H187" s="1006"/>
      <c r="I187" s="74">
        <v>0.04</v>
      </c>
      <c r="J187" s="74" t="s">
        <v>33</v>
      </c>
      <c r="K187" s="74" t="s">
        <v>2222</v>
      </c>
      <c r="L187" s="664" t="s">
        <v>3314</v>
      </c>
      <c r="M187" s="664"/>
      <c r="N187" s="664"/>
      <c r="O187" s="664"/>
      <c r="P187" s="104"/>
      <c r="Q187" s="104"/>
      <c r="R187" s="104"/>
      <c r="S187" s="639"/>
      <c r="T187" s="583"/>
    </row>
    <row r="188" spans="1:20" s="79" customFormat="1" ht="63">
      <c r="A188" s="104"/>
      <c r="B188" s="343"/>
      <c r="C188" s="998">
        <v>19</v>
      </c>
      <c r="D188" s="1004" t="s">
        <v>2224</v>
      </c>
      <c r="E188" s="74" t="s">
        <v>32</v>
      </c>
      <c r="F188" s="90" t="s">
        <v>2211</v>
      </c>
      <c r="G188" s="74">
        <v>0.95</v>
      </c>
      <c r="H188" s="1006"/>
      <c r="I188" s="74">
        <v>0.95</v>
      </c>
      <c r="J188" s="74" t="s">
        <v>33</v>
      </c>
      <c r="K188" s="74" t="s">
        <v>2213</v>
      </c>
      <c r="L188" s="664" t="s">
        <v>3315</v>
      </c>
      <c r="M188" s="664"/>
      <c r="N188" s="664"/>
      <c r="O188" s="664"/>
      <c r="P188" s="104"/>
      <c r="Q188" s="104"/>
      <c r="R188" s="104"/>
      <c r="S188" s="639"/>
      <c r="T188" s="583"/>
    </row>
    <row r="189" spans="1:20" s="79" customFormat="1" ht="94.5">
      <c r="A189" s="104"/>
      <c r="B189" s="343"/>
      <c r="C189" s="998">
        <v>20</v>
      </c>
      <c r="D189" s="1004" t="s">
        <v>2225</v>
      </c>
      <c r="E189" s="74" t="s">
        <v>32</v>
      </c>
      <c r="F189" s="90" t="s">
        <v>2211</v>
      </c>
      <c r="G189" s="74">
        <v>8.2799999999999994</v>
      </c>
      <c r="H189" s="1006"/>
      <c r="I189" s="74">
        <v>8.2799999999999994</v>
      </c>
      <c r="J189" s="74" t="s">
        <v>33</v>
      </c>
      <c r="K189" s="74" t="s">
        <v>2213</v>
      </c>
      <c r="L189" s="664" t="s">
        <v>3316</v>
      </c>
      <c r="M189" s="664"/>
      <c r="N189" s="664"/>
      <c r="O189" s="664"/>
      <c r="P189" s="104"/>
      <c r="Q189" s="104"/>
      <c r="R189" s="104"/>
      <c r="S189" s="639">
        <v>1</v>
      </c>
      <c r="T189" s="583">
        <f t="shared" si="3"/>
        <v>8.2799999999999994</v>
      </c>
    </row>
    <row r="190" spans="1:20" s="368" customFormat="1">
      <c r="A190" s="426"/>
      <c r="B190" s="574"/>
      <c r="C190" s="448" t="s">
        <v>234</v>
      </c>
      <c r="D190" s="1469" t="s">
        <v>1048</v>
      </c>
      <c r="E190" s="1470"/>
      <c r="F190" s="1470"/>
      <c r="G190" s="97"/>
      <c r="H190" s="202"/>
      <c r="I190" s="202"/>
      <c r="J190" s="280"/>
      <c r="K190" s="149"/>
      <c r="L190" s="799"/>
      <c r="M190" s="427"/>
      <c r="N190" s="125"/>
      <c r="O190" s="177"/>
      <c r="P190" s="124"/>
      <c r="Q190" s="124"/>
      <c r="R190" s="124"/>
      <c r="S190" s="815"/>
      <c r="T190" s="816"/>
    </row>
    <row r="191" spans="1:20" s="79" customFormat="1" ht="78.75">
      <c r="A191" s="104"/>
      <c r="B191" s="343"/>
      <c r="C191" s="1089">
        <v>21</v>
      </c>
      <c r="D191" s="1007" t="s">
        <v>3319</v>
      </c>
      <c r="E191" s="1085" t="s">
        <v>23</v>
      </c>
      <c r="F191" s="1085" t="s">
        <v>2227</v>
      </c>
      <c r="G191" s="1008">
        <v>11.9</v>
      </c>
      <c r="H191" s="1008"/>
      <c r="I191" s="1008">
        <v>11.9</v>
      </c>
      <c r="J191" s="1009" t="s">
        <v>33</v>
      </c>
      <c r="K191" s="1085" t="s">
        <v>2228</v>
      </c>
      <c r="L191" s="1010" t="s">
        <v>3320</v>
      </c>
      <c r="M191" s="664"/>
      <c r="N191" s="664"/>
      <c r="O191" s="664"/>
      <c r="P191" s="104"/>
      <c r="Q191" s="104"/>
      <c r="R191" s="104"/>
      <c r="S191" s="639"/>
      <c r="T191" s="583"/>
    </row>
    <row r="192" spans="1:20" s="368" customFormat="1">
      <c r="A192" s="426"/>
      <c r="B192" s="574"/>
      <c r="C192" s="1501" t="s">
        <v>386</v>
      </c>
      <c r="D192" s="1501"/>
      <c r="E192" s="124"/>
      <c r="F192" s="124"/>
      <c r="G192" s="97"/>
      <c r="H192" s="202"/>
      <c r="I192" s="201"/>
      <c r="J192" s="40"/>
      <c r="K192" s="124"/>
      <c r="L192" s="799"/>
      <c r="M192" s="427"/>
      <c r="N192" s="125"/>
      <c r="O192" s="177"/>
      <c r="P192" s="124"/>
      <c r="Q192" s="124"/>
      <c r="R192" s="124"/>
      <c r="S192" s="83"/>
      <c r="T192" s="83"/>
    </row>
    <row r="193" spans="1:20" s="368" customFormat="1">
      <c r="A193" s="426"/>
      <c r="B193" s="574"/>
      <c r="C193" s="448" t="s">
        <v>233</v>
      </c>
      <c r="D193" s="1469" t="s">
        <v>740</v>
      </c>
      <c r="E193" s="1470"/>
      <c r="F193" s="1470"/>
      <c r="G193" s="97"/>
      <c r="H193" s="202"/>
      <c r="I193" s="202"/>
      <c r="J193" s="40"/>
      <c r="K193" s="124"/>
      <c r="L193" s="799"/>
      <c r="M193" s="427"/>
      <c r="N193" s="125"/>
      <c r="O193" s="177"/>
      <c r="P193" s="124"/>
      <c r="Q193" s="124"/>
      <c r="R193" s="124"/>
      <c r="S193" s="83"/>
      <c r="T193" s="83"/>
    </row>
    <row r="194" spans="1:20" s="378" customFormat="1">
      <c r="A194" s="592"/>
      <c r="B194" s="593"/>
      <c r="C194" s="192" t="s">
        <v>450</v>
      </c>
      <c r="D194" s="1508" t="s">
        <v>738</v>
      </c>
      <c r="E194" s="1509"/>
      <c r="F194" s="1510"/>
      <c r="G194" s="228"/>
      <c r="H194" s="228"/>
      <c r="I194" s="228"/>
      <c r="J194" s="194"/>
      <c r="K194" s="177"/>
      <c r="L194" s="813"/>
      <c r="M194" s="667"/>
      <c r="N194" s="246"/>
      <c r="O194" s="177"/>
      <c r="P194" s="814"/>
      <c r="Q194" s="194"/>
      <c r="R194" s="202"/>
      <c r="S194" s="815"/>
      <c r="T194" s="815"/>
    </row>
    <row r="195" spans="1:20" s="63" customFormat="1" ht="63">
      <c r="A195" s="592"/>
      <c r="B195" s="593"/>
      <c r="C195" s="27">
        <v>1</v>
      </c>
      <c r="D195" s="1192" t="s">
        <v>301</v>
      </c>
      <c r="E195" s="27" t="s">
        <v>32</v>
      </c>
      <c r="F195" s="27" t="s">
        <v>513</v>
      </c>
      <c r="G195" s="27">
        <v>6.04</v>
      </c>
      <c r="H195" s="107"/>
      <c r="I195" s="27">
        <v>6.04</v>
      </c>
      <c r="J195" s="107" t="s">
        <v>36</v>
      </c>
      <c r="K195" s="27" t="s">
        <v>40</v>
      </c>
      <c r="L195" s="1192" t="s">
        <v>302</v>
      </c>
      <c r="M195" s="667"/>
      <c r="N195" s="667"/>
      <c r="O195" s="90"/>
      <c r="P195" s="668"/>
      <c r="Q195" s="76"/>
      <c r="R195" s="584"/>
      <c r="S195" s="595">
        <v>1</v>
      </c>
      <c r="T195" s="583">
        <f t="shared" ref="T195:T208" si="4">I195</f>
        <v>6.04</v>
      </c>
    </row>
    <row r="196" spans="1:20" s="63" customFormat="1" ht="63">
      <c r="A196" s="592"/>
      <c r="B196" s="593"/>
      <c r="C196" s="27">
        <v>2</v>
      </c>
      <c r="D196" s="1192" t="s">
        <v>314</v>
      </c>
      <c r="E196" s="27" t="s">
        <v>32</v>
      </c>
      <c r="F196" s="27" t="s">
        <v>315</v>
      </c>
      <c r="G196" s="27">
        <v>21.06</v>
      </c>
      <c r="H196" s="107"/>
      <c r="I196" s="27">
        <v>21.06</v>
      </c>
      <c r="J196" s="107" t="s">
        <v>36</v>
      </c>
      <c r="K196" s="27" t="s">
        <v>91</v>
      </c>
      <c r="L196" s="1192" t="s">
        <v>316</v>
      </c>
      <c r="M196" s="667"/>
      <c r="N196" s="667"/>
      <c r="O196" s="90"/>
      <c r="P196" s="668"/>
      <c r="Q196" s="76"/>
      <c r="R196" s="584"/>
      <c r="S196" s="595">
        <v>1</v>
      </c>
      <c r="T196" s="583">
        <f t="shared" si="4"/>
        <v>21.06</v>
      </c>
    </row>
    <row r="197" spans="1:20" s="63" customFormat="1" ht="47.25">
      <c r="A197" s="592"/>
      <c r="B197" s="593"/>
      <c r="C197" s="27">
        <v>3</v>
      </c>
      <c r="D197" s="1192" t="s">
        <v>103</v>
      </c>
      <c r="E197" s="27" t="s">
        <v>15</v>
      </c>
      <c r="F197" s="27" t="s">
        <v>305</v>
      </c>
      <c r="G197" s="958">
        <v>5</v>
      </c>
      <c r="H197" s="1193"/>
      <c r="I197" s="958">
        <v>5</v>
      </c>
      <c r="J197" s="107" t="s">
        <v>36</v>
      </c>
      <c r="K197" s="27" t="s">
        <v>306</v>
      </c>
      <c r="L197" s="1192" t="s">
        <v>104</v>
      </c>
      <c r="M197" s="667"/>
      <c r="N197" s="667"/>
      <c r="O197" s="90"/>
      <c r="P197" s="668"/>
      <c r="Q197" s="76"/>
      <c r="R197" s="584"/>
      <c r="S197" s="595">
        <v>1</v>
      </c>
      <c r="T197" s="583">
        <f t="shared" si="4"/>
        <v>5</v>
      </c>
    </row>
    <row r="198" spans="1:20" s="63" customFormat="1" ht="63">
      <c r="A198" s="592"/>
      <c r="B198" s="593"/>
      <c r="C198" s="27">
        <v>4</v>
      </c>
      <c r="D198" s="1192" t="s">
        <v>308</v>
      </c>
      <c r="E198" s="27" t="s">
        <v>32</v>
      </c>
      <c r="F198" s="27" t="s">
        <v>307</v>
      </c>
      <c r="G198" s="27">
        <v>94</v>
      </c>
      <c r="H198" s="107"/>
      <c r="I198" s="27">
        <v>19.34</v>
      </c>
      <c r="J198" s="107" t="s">
        <v>36</v>
      </c>
      <c r="K198" s="27" t="s">
        <v>309</v>
      </c>
      <c r="L198" s="1192" t="s">
        <v>310</v>
      </c>
      <c r="M198" s="667"/>
      <c r="N198" s="667"/>
      <c r="O198" s="90"/>
      <c r="P198" s="668"/>
      <c r="Q198" s="76"/>
      <c r="R198" s="584"/>
      <c r="S198" s="595">
        <v>1</v>
      </c>
      <c r="T198" s="583">
        <f t="shared" si="4"/>
        <v>19.34</v>
      </c>
    </row>
    <row r="199" spans="1:20" s="63" customFormat="1" ht="47.25">
      <c r="A199" s="592"/>
      <c r="B199" s="593"/>
      <c r="C199" s="27">
        <v>5</v>
      </c>
      <c r="D199" s="1192" t="s">
        <v>96</v>
      </c>
      <c r="E199" s="27" t="s">
        <v>15</v>
      </c>
      <c r="F199" s="27" t="s">
        <v>97</v>
      </c>
      <c r="G199" s="27">
        <v>15.6</v>
      </c>
      <c r="H199" s="107"/>
      <c r="I199" s="27">
        <v>9.81</v>
      </c>
      <c r="J199" s="107" t="s">
        <v>36</v>
      </c>
      <c r="K199" s="27" t="s">
        <v>304</v>
      </c>
      <c r="L199" s="1192" t="s">
        <v>98</v>
      </c>
      <c r="M199" s="667"/>
      <c r="N199" s="667"/>
      <c r="O199" s="90"/>
      <c r="P199" s="668"/>
      <c r="Q199" s="76"/>
      <c r="R199" s="584"/>
      <c r="S199" s="595">
        <v>1</v>
      </c>
      <c r="T199" s="583">
        <f t="shared" si="4"/>
        <v>9.81</v>
      </c>
    </row>
    <row r="200" spans="1:20" s="63" customFormat="1" ht="47.25">
      <c r="A200" s="592"/>
      <c r="B200" s="593"/>
      <c r="C200" s="27">
        <v>6</v>
      </c>
      <c r="D200" s="1192" t="s">
        <v>101</v>
      </c>
      <c r="E200" s="27" t="s">
        <v>15</v>
      </c>
      <c r="F200" s="27" t="s">
        <v>102</v>
      </c>
      <c r="G200" s="27">
        <v>0.3</v>
      </c>
      <c r="H200" s="107"/>
      <c r="I200" s="27">
        <v>0.3</v>
      </c>
      <c r="J200" s="107" t="s">
        <v>36</v>
      </c>
      <c r="K200" s="27" t="s">
        <v>40</v>
      </c>
      <c r="L200" s="1192" t="s">
        <v>514</v>
      </c>
      <c r="M200" s="667"/>
      <c r="N200" s="667"/>
      <c r="O200" s="90"/>
      <c r="P200" s="668"/>
      <c r="Q200" s="76"/>
      <c r="R200" s="584"/>
      <c r="S200" s="595"/>
      <c r="T200" s="583"/>
    </row>
    <row r="201" spans="1:20" s="63" customFormat="1" ht="94.5">
      <c r="A201" s="592"/>
      <c r="B201" s="593"/>
      <c r="C201" s="27">
        <v>7</v>
      </c>
      <c r="D201" s="1192" t="s">
        <v>105</v>
      </c>
      <c r="E201" s="27" t="s">
        <v>15</v>
      </c>
      <c r="F201" s="27" t="s">
        <v>106</v>
      </c>
      <c r="G201" s="27">
        <v>0.14000000000000001</v>
      </c>
      <c r="H201" s="107"/>
      <c r="I201" s="27">
        <v>0.14000000000000001</v>
      </c>
      <c r="J201" s="107" t="s">
        <v>36</v>
      </c>
      <c r="K201" s="27" t="s">
        <v>107</v>
      </c>
      <c r="L201" s="1192" t="s">
        <v>108</v>
      </c>
      <c r="M201" s="667"/>
      <c r="N201" s="667"/>
      <c r="O201" s="90"/>
      <c r="P201" s="668"/>
      <c r="Q201" s="76"/>
      <c r="R201" s="584"/>
      <c r="S201" s="595"/>
      <c r="T201" s="583"/>
    </row>
    <row r="202" spans="1:20" s="63" customFormat="1" ht="63">
      <c r="A202" s="592"/>
      <c r="B202" s="593"/>
      <c r="C202" s="27">
        <v>8</v>
      </c>
      <c r="D202" s="1192" t="s">
        <v>109</v>
      </c>
      <c r="E202" s="27" t="s">
        <v>42</v>
      </c>
      <c r="F202" s="27" t="s">
        <v>110</v>
      </c>
      <c r="G202" s="27">
        <v>5.58</v>
      </c>
      <c r="H202" s="107"/>
      <c r="I202" s="27">
        <v>5.58</v>
      </c>
      <c r="J202" s="107" t="s">
        <v>36</v>
      </c>
      <c r="K202" s="27" t="s">
        <v>93</v>
      </c>
      <c r="L202" s="1192" t="s">
        <v>312</v>
      </c>
      <c r="M202" s="667"/>
      <c r="N202" s="667"/>
      <c r="O202" s="90"/>
      <c r="P202" s="668"/>
      <c r="Q202" s="76"/>
      <c r="R202" s="584"/>
      <c r="S202" s="595"/>
      <c r="T202" s="583"/>
    </row>
    <row r="203" spans="1:20" s="63" customFormat="1" ht="63">
      <c r="A203" s="592"/>
      <c r="B203" s="593"/>
      <c r="C203" s="27">
        <v>9</v>
      </c>
      <c r="D203" s="1192" t="s">
        <v>218</v>
      </c>
      <c r="E203" s="27" t="s">
        <v>63</v>
      </c>
      <c r="F203" s="27" t="s">
        <v>100</v>
      </c>
      <c r="G203" s="27">
        <v>0.62</v>
      </c>
      <c r="H203" s="107"/>
      <c r="I203" s="27">
        <v>0.62</v>
      </c>
      <c r="J203" s="107" t="s">
        <v>36</v>
      </c>
      <c r="K203" s="27" t="s">
        <v>90</v>
      </c>
      <c r="L203" s="1192" t="s">
        <v>515</v>
      </c>
      <c r="M203" s="667"/>
      <c r="N203" s="667"/>
      <c r="O203" s="90"/>
      <c r="P203" s="668"/>
      <c r="Q203" s="76"/>
      <c r="R203" s="584"/>
      <c r="S203" s="595"/>
      <c r="T203" s="583"/>
    </row>
    <row r="204" spans="1:20" s="63" customFormat="1" ht="47.25">
      <c r="A204" s="592"/>
      <c r="B204" s="593"/>
      <c r="C204" s="27">
        <v>10</v>
      </c>
      <c r="D204" s="1192" t="s">
        <v>317</v>
      </c>
      <c r="E204" s="27" t="s">
        <v>32</v>
      </c>
      <c r="F204" s="27" t="s">
        <v>311</v>
      </c>
      <c r="G204" s="27">
        <v>0.66</v>
      </c>
      <c r="H204" s="107"/>
      <c r="I204" s="27">
        <v>0.66</v>
      </c>
      <c r="J204" s="107" t="s">
        <v>36</v>
      </c>
      <c r="K204" s="27"/>
      <c r="L204" s="1192" t="s">
        <v>318</v>
      </c>
      <c r="M204" s="667"/>
      <c r="N204" s="667"/>
      <c r="O204" s="90"/>
      <c r="P204" s="668"/>
      <c r="Q204" s="76"/>
      <c r="R204" s="584"/>
      <c r="S204" s="595"/>
      <c r="T204" s="583"/>
    </row>
    <row r="205" spans="1:20" s="63" customFormat="1" ht="31.5">
      <c r="A205" s="592"/>
      <c r="B205" s="593"/>
      <c r="C205" s="27">
        <v>11</v>
      </c>
      <c r="D205" s="1192" t="s">
        <v>319</v>
      </c>
      <c r="E205" s="27" t="s">
        <v>32</v>
      </c>
      <c r="F205" s="27" t="s">
        <v>313</v>
      </c>
      <c r="G205" s="27">
        <v>15.23</v>
      </c>
      <c r="H205" s="107"/>
      <c r="I205" s="27">
        <v>15.23</v>
      </c>
      <c r="J205" s="107" t="s">
        <v>36</v>
      </c>
      <c r="K205" s="27" t="s">
        <v>95</v>
      </c>
      <c r="L205" s="1192" t="s">
        <v>320</v>
      </c>
      <c r="M205" s="667"/>
      <c r="N205" s="667"/>
      <c r="O205" s="90"/>
      <c r="P205" s="668"/>
      <c r="Q205" s="76"/>
      <c r="R205" s="584"/>
      <c r="S205" s="595"/>
      <c r="T205" s="583"/>
    </row>
    <row r="206" spans="1:20" s="63" customFormat="1" ht="63">
      <c r="A206" s="592"/>
      <c r="B206" s="593"/>
      <c r="C206" s="27">
        <v>12</v>
      </c>
      <c r="D206" s="1192" t="s">
        <v>321</v>
      </c>
      <c r="E206" s="27" t="s">
        <v>63</v>
      </c>
      <c r="F206" s="27" t="s">
        <v>100</v>
      </c>
      <c r="G206" s="27">
        <v>0.4</v>
      </c>
      <c r="H206" s="107"/>
      <c r="I206" s="27">
        <v>0.4</v>
      </c>
      <c r="J206" s="107" t="s">
        <v>36</v>
      </c>
      <c r="K206" s="27" t="s">
        <v>516</v>
      </c>
      <c r="L206" s="1192" t="s">
        <v>517</v>
      </c>
      <c r="M206" s="667"/>
      <c r="N206" s="667"/>
      <c r="O206" s="90"/>
      <c r="P206" s="668"/>
      <c r="Q206" s="76"/>
      <c r="R206" s="584"/>
      <c r="S206" s="595"/>
      <c r="T206" s="583"/>
    </row>
    <row r="207" spans="1:20" s="63" customFormat="1" ht="63">
      <c r="A207" s="592"/>
      <c r="B207" s="593"/>
      <c r="C207" s="27">
        <v>13</v>
      </c>
      <c r="D207" s="1192" t="s">
        <v>322</v>
      </c>
      <c r="E207" s="27" t="s">
        <v>63</v>
      </c>
      <c r="F207" s="27" t="s">
        <v>100</v>
      </c>
      <c r="G207" s="27">
        <v>0.3</v>
      </c>
      <c r="H207" s="107"/>
      <c r="I207" s="27">
        <v>0.3</v>
      </c>
      <c r="J207" s="107" t="s">
        <v>36</v>
      </c>
      <c r="K207" s="27" t="s">
        <v>323</v>
      </c>
      <c r="L207" s="1192" t="s">
        <v>515</v>
      </c>
      <c r="M207" s="667"/>
      <c r="N207" s="667"/>
      <c r="O207" s="90"/>
      <c r="P207" s="668"/>
      <c r="Q207" s="76"/>
      <c r="R207" s="584"/>
      <c r="S207" s="595">
        <v>1</v>
      </c>
      <c r="T207" s="583">
        <f t="shared" si="4"/>
        <v>0.3</v>
      </c>
    </row>
    <row r="208" spans="1:20" s="63" customFormat="1" ht="63">
      <c r="A208" s="592"/>
      <c r="B208" s="593"/>
      <c r="C208" s="27">
        <v>14</v>
      </c>
      <c r="D208" s="1192" t="s">
        <v>518</v>
      </c>
      <c r="E208" s="27" t="s">
        <v>15</v>
      </c>
      <c r="F208" s="27" t="s">
        <v>519</v>
      </c>
      <c r="G208" s="27">
        <v>3.89</v>
      </c>
      <c r="H208" s="107"/>
      <c r="I208" s="27">
        <v>3.89</v>
      </c>
      <c r="J208" s="107" t="s">
        <v>36</v>
      </c>
      <c r="K208" s="27" t="s">
        <v>39</v>
      </c>
      <c r="L208" s="1192" t="s">
        <v>520</v>
      </c>
      <c r="M208" s="667"/>
      <c r="N208" s="667"/>
      <c r="O208" s="90"/>
      <c r="P208" s="668"/>
      <c r="Q208" s="76"/>
      <c r="R208" s="584"/>
      <c r="S208" s="595">
        <v>1</v>
      </c>
      <c r="T208" s="583">
        <f t="shared" si="4"/>
        <v>3.89</v>
      </c>
    </row>
    <row r="209" spans="1:23" s="63" customFormat="1" ht="47.25">
      <c r="A209" s="595"/>
      <c r="B209" s="595"/>
      <c r="C209" s="27">
        <v>15</v>
      </c>
      <c r="D209" s="1192" t="s">
        <v>654</v>
      </c>
      <c r="E209" s="27" t="s">
        <v>65</v>
      </c>
      <c r="F209" s="27" t="s">
        <v>655</v>
      </c>
      <c r="G209" s="27">
        <v>0.56999999999999995</v>
      </c>
      <c r="H209" s="107"/>
      <c r="I209" s="27">
        <v>0.08</v>
      </c>
      <c r="J209" s="107" t="s">
        <v>36</v>
      </c>
      <c r="K209" s="27" t="s">
        <v>92</v>
      </c>
      <c r="L209" s="1192" t="s">
        <v>656</v>
      </c>
      <c r="M209" s="667"/>
      <c r="N209" s="667"/>
      <c r="O209" s="90"/>
      <c r="P209" s="90"/>
      <c r="Q209" s="90"/>
      <c r="R209" s="669"/>
      <c r="S209" s="90"/>
      <c r="T209" s="90"/>
      <c r="U209" s="123"/>
      <c r="V209" s="123"/>
      <c r="W209" s="123"/>
    </row>
    <row r="210" spans="1:23" s="368" customFormat="1">
      <c r="A210" s="426"/>
      <c r="B210" s="574"/>
      <c r="C210" s="448" t="s">
        <v>234</v>
      </c>
      <c r="D210" s="1469" t="s">
        <v>1048</v>
      </c>
      <c r="E210" s="1470"/>
      <c r="F210" s="1470"/>
      <c r="G210" s="97"/>
      <c r="H210" s="202"/>
      <c r="I210" s="202"/>
      <c r="J210" s="280"/>
      <c r="K210" s="149"/>
      <c r="L210" s="799"/>
      <c r="M210" s="427"/>
      <c r="N210" s="125"/>
      <c r="O210" s="177"/>
      <c r="P210" s="124"/>
      <c r="Q210" s="124"/>
      <c r="R210" s="124"/>
      <c r="S210" s="815"/>
      <c r="T210" s="816"/>
    </row>
    <row r="211" spans="1:23" s="372" customFormat="1" ht="78.75">
      <c r="A211" s="856"/>
      <c r="B211" s="856"/>
      <c r="C211" s="1328">
        <v>16</v>
      </c>
      <c r="D211" s="1329" t="s">
        <v>887</v>
      </c>
      <c r="E211" s="27" t="s">
        <v>15</v>
      </c>
      <c r="F211" s="1329" t="s">
        <v>888</v>
      </c>
      <c r="G211" s="1330">
        <v>0.31</v>
      </c>
      <c r="H211" s="1330"/>
      <c r="I211" s="1330">
        <v>0.31</v>
      </c>
      <c r="J211" s="1331" t="s">
        <v>36</v>
      </c>
      <c r="K211" s="1331" t="s">
        <v>39</v>
      </c>
      <c r="L211" s="1" t="s">
        <v>889</v>
      </c>
      <c r="M211" s="108"/>
      <c r="N211" s="108"/>
      <c r="O211" s="123"/>
      <c r="P211" s="41"/>
      <c r="Q211" s="41"/>
      <c r="R211" s="41"/>
      <c r="S211" s="63"/>
      <c r="T211" s="62"/>
    </row>
    <row r="212" spans="1:23" s="372" customFormat="1" ht="47.25">
      <c r="A212" s="856"/>
      <c r="B212" s="856"/>
      <c r="C212" s="1328">
        <v>17</v>
      </c>
      <c r="D212" s="1332" t="s">
        <v>890</v>
      </c>
      <c r="E212" s="1333" t="s">
        <v>63</v>
      </c>
      <c r="F212" s="1329" t="s">
        <v>335</v>
      </c>
      <c r="G212" s="1334">
        <v>0.2</v>
      </c>
      <c r="H212" s="1335"/>
      <c r="I212" s="1334">
        <v>0.2</v>
      </c>
      <c r="J212" s="1331" t="s">
        <v>36</v>
      </c>
      <c r="K212" s="1333" t="s">
        <v>95</v>
      </c>
      <c r="L212" s="1" t="s">
        <v>891</v>
      </c>
      <c r="M212" s="108"/>
      <c r="N212" s="108"/>
      <c r="O212" s="123"/>
      <c r="P212" s="41"/>
      <c r="Q212" s="41"/>
      <c r="R212" s="41"/>
      <c r="S212" s="63"/>
      <c r="T212" s="62"/>
    </row>
    <row r="213" spans="1:23" s="372" customFormat="1" ht="31.5">
      <c r="A213" s="856"/>
      <c r="B213" s="856"/>
      <c r="C213" s="1328">
        <v>18</v>
      </c>
      <c r="D213" s="1" t="s">
        <v>892</v>
      </c>
      <c r="E213" s="123" t="s">
        <v>32</v>
      </c>
      <c r="F213" s="123" t="s">
        <v>893</v>
      </c>
      <c r="G213" s="3">
        <v>0.04</v>
      </c>
      <c r="H213" s="1336"/>
      <c r="I213" s="3">
        <v>0.04</v>
      </c>
      <c r="J213" s="26" t="s">
        <v>36</v>
      </c>
      <c r="K213" s="123" t="s">
        <v>40</v>
      </c>
      <c r="L213" s="1" t="s">
        <v>894</v>
      </c>
      <c r="M213" s="108"/>
      <c r="N213" s="108"/>
      <c r="O213" s="123"/>
      <c r="P213" s="41"/>
      <c r="Q213" s="41"/>
      <c r="R213" s="41"/>
      <c r="S213" s="63"/>
      <c r="T213" s="62"/>
    </row>
    <row r="214" spans="1:23" s="372" customFormat="1" ht="78.75">
      <c r="A214" s="856"/>
      <c r="B214" s="856"/>
      <c r="C214" s="1328">
        <v>19</v>
      </c>
      <c r="D214" s="1" t="s">
        <v>895</v>
      </c>
      <c r="E214" s="123" t="s">
        <v>71</v>
      </c>
      <c r="F214" s="122" t="s">
        <v>896</v>
      </c>
      <c r="G214" s="3">
        <v>0.38</v>
      </c>
      <c r="H214" s="1336"/>
      <c r="I214" s="3">
        <v>0.38</v>
      </c>
      <c r="J214" s="26" t="s">
        <v>36</v>
      </c>
      <c r="K214" s="123" t="s">
        <v>41</v>
      </c>
      <c r="L214" s="1" t="s">
        <v>897</v>
      </c>
      <c r="M214" s="108"/>
      <c r="N214" s="108"/>
      <c r="O214" s="123"/>
      <c r="P214" s="41"/>
      <c r="Q214" s="41"/>
      <c r="R214" s="41"/>
      <c r="S214" s="63"/>
      <c r="T214" s="62"/>
    </row>
    <row r="215" spans="1:23" s="63" customFormat="1" ht="78.75">
      <c r="A215" s="595"/>
      <c r="B215" s="595"/>
      <c r="C215" s="1328">
        <v>20</v>
      </c>
      <c r="D215" s="1332" t="s">
        <v>898</v>
      </c>
      <c r="E215" s="1333" t="s">
        <v>15</v>
      </c>
      <c r="F215" s="1329" t="s">
        <v>899</v>
      </c>
      <c r="G215" s="3">
        <v>3.97</v>
      </c>
      <c r="H215" s="3"/>
      <c r="I215" s="3">
        <v>3.97</v>
      </c>
      <c r="J215" s="26" t="s">
        <v>36</v>
      </c>
      <c r="K215" s="1329" t="s">
        <v>304</v>
      </c>
      <c r="L215" s="1192" t="s">
        <v>98</v>
      </c>
      <c r="M215" s="667"/>
      <c r="N215" s="667"/>
      <c r="O215" s="90"/>
      <c r="P215" s="90"/>
      <c r="Q215" s="90"/>
      <c r="R215" s="669"/>
      <c r="S215" s="25"/>
      <c r="T215" s="25"/>
      <c r="U215" s="24"/>
      <c r="V215" s="24"/>
      <c r="W215" s="24"/>
    </row>
    <row r="216" spans="1:23" s="368" customFormat="1">
      <c r="A216" s="426"/>
      <c r="B216" s="574"/>
      <c r="C216" s="1501" t="s">
        <v>387</v>
      </c>
      <c r="D216" s="1501"/>
      <c r="E216" s="124"/>
      <c r="F216" s="124"/>
      <c r="G216" s="97"/>
      <c r="H216" s="202"/>
      <c r="I216" s="201"/>
      <c r="J216" s="40"/>
      <c r="K216" s="124"/>
      <c r="L216" s="799"/>
      <c r="M216" s="427"/>
      <c r="N216" s="125"/>
      <c r="O216" s="177"/>
      <c r="P216" s="124"/>
      <c r="Q216" s="124"/>
      <c r="R216" s="124"/>
      <c r="S216" s="815"/>
      <c r="T216" s="816"/>
    </row>
    <row r="217" spans="1:23" s="368" customFormat="1">
      <c r="A217" s="426"/>
      <c r="B217" s="574"/>
      <c r="C217" s="448" t="s">
        <v>233</v>
      </c>
      <c r="D217" s="1469" t="s">
        <v>740</v>
      </c>
      <c r="E217" s="1470"/>
      <c r="F217" s="1470"/>
      <c r="G217" s="97"/>
      <c r="H217" s="202"/>
      <c r="I217" s="202"/>
      <c r="J217" s="40"/>
      <c r="K217" s="124"/>
      <c r="L217" s="799"/>
      <c r="M217" s="427"/>
      <c r="N217" s="125"/>
      <c r="O217" s="177"/>
      <c r="P217" s="124"/>
      <c r="Q217" s="124"/>
      <c r="R217" s="124"/>
      <c r="S217" s="815"/>
      <c r="T217" s="816"/>
    </row>
    <row r="218" spans="1:23" s="379" customFormat="1">
      <c r="A218" s="592"/>
      <c r="B218" s="593"/>
      <c r="C218" s="192" t="s">
        <v>450</v>
      </c>
      <c r="D218" s="1508" t="s">
        <v>738</v>
      </c>
      <c r="E218" s="1509"/>
      <c r="F218" s="1510"/>
      <c r="G218" s="269"/>
      <c r="H218" s="269"/>
      <c r="I218" s="269"/>
      <c r="J218" s="192"/>
      <c r="K218" s="192"/>
      <c r="L218" s="1073"/>
      <c r="M218" s="607"/>
      <c r="N218" s="192"/>
      <c r="O218" s="177"/>
      <c r="P218" s="225"/>
      <c r="Q218" s="225"/>
      <c r="R218" s="225"/>
      <c r="S218" s="815"/>
      <c r="T218" s="816"/>
    </row>
    <row r="219" spans="1:23" s="63" customFormat="1" ht="157.5">
      <c r="A219" s="592"/>
      <c r="B219" s="593"/>
      <c r="C219" s="1118">
        <v>1</v>
      </c>
      <c r="D219" s="1119" t="s">
        <v>250</v>
      </c>
      <c r="E219" s="1118" t="s">
        <v>12</v>
      </c>
      <c r="F219" s="1118" t="s">
        <v>251</v>
      </c>
      <c r="G219" s="1120">
        <v>2.2200000000000002</v>
      </c>
      <c r="H219" s="1120">
        <v>2</v>
      </c>
      <c r="I219" s="1120">
        <v>2.2200000000000002</v>
      </c>
      <c r="J219" s="1118" t="s">
        <v>111</v>
      </c>
      <c r="K219" s="1118" t="s">
        <v>601</v>
      </c>
      <c r="L219" s="1119" t="s">
        <v>943</v>
      </c>
      <c r="M219" s="90"/>
      <c r="N219" s="90"/>
      <c r="O219" s="90"/>
      <c r="P219" s="592"/>
      <c r="Q219" s="592"/>
      <c r="R219" s="592"/>
      <c r="S219" s="595">
        <v>1</v>
      </c>
      <c r="T219" s="583">
        <f>I219</f>
        <v>2.2200000000000002</v>
      </c>
    </row>
    <row r="220" spans="1:23" s="63" customFormat="1" ht="204.75">
      <c r="A220" s="592"/>
      <c r="B220" s="593"/>
      <c r="C220" s="1118">
        <v>2</v>
      </c>
      <c r="D220" s="1119" t="s">
        <v>686</v>
      </c>
      <c r="E220" s="1118" t="s">
        <v>22</v>
      </c>
      <c r="F220" s="1118" t="s">
        <v>687</v>
      </c>
      <c r="G220" s="1120">
        <v>40.4</v>
      </c>
      <c r="H220" s="1121"/>
      <c r="I220" s="1120">
        <v>0.36</v>
      </c>
      <c r="J220" s="1118" t="s">
        <v>43</v>
      </c>
      <c r="K220" s="1118" t="s">
        <v>222</v>
      </c>
      <c r="L220" s="1119" t="s">
        <v>942</v>
      </c>
      <c r="M220" s="90"/>
      <c r="N220" s="90"/>
      <c r="O220" s="90"/>
      <c r="P220" s="592"/>
      <c r="Q220" s="592"/>
      <c r="R220" s="592"/>
      <c r="S220" s="595"/>
      <c r="T220" s="583"/>
    </row>
    <row r="221" spans="1:23" s="380" customFormat="1">
      <c r="A221" s="104"/>
      <c r="B221" s="343"/>
      <c r="C221" s="192" t="s">
        <v>431</v>
      </c>
      <c r="D221" s="193" t="s">
        <v>741</v>
      </c>
      <c r="E221" s="192"/>
      <c r="F221" s="192"/>
      <c r="G221" s="192"/>
      <c r="H221" s="192"/>
      <c r="I221" s="192"/>
      <c r="J221" s="192"/>
      <c r="K221" s="192"/>
      <c r="L221" s="1073"/>
      <c r="M221" s="607"/>
      <c r="N221" s="192"/>
      <c r="O221" s="177"/>
      <c r="P221" s="177"/>
      <c r="Q221" s="775"/>
      <c r="R221" s="775"/>
      <c r="S221" s="815"/>
      <c r="T221" s="816"/>
    </row>
    <row r="222" spans="1:23" s="63" customFormat="1" ht="47.25">
      <c r="A222" s="592"/>
      <c r="B222" s="593"/>
      <c r="C222" s="857">
        <v>3</v>
      </c>
      <c r="D222" s="858" t="s">
        <v>947</v>
      </c>
      <c r="E222" s="858" t="s">
        <v>32</v>
      </c>
      <c r="F222" s="858" t="s">
        <v>948</v>
      </c>
      <c r="G222" s="859">
        <v>20.309999999999999</v>
      </c>
      <c r="H222" s="859"/>
      <c r="I222" s="859">
        <v>20.309999999999999</v>
      </c>
      <c r="J222" s="1118" t="s">
        <v>111</v>
      </c>
      <c r="K222" s="858" t="s">
        <v>949</v>
      </c>
      <c r="L222" s="858" t="s">
        <v>950</v>
      </c>
      <c r="M222" s="90"/>
      <c r="N222" s="90"/>
      <c r="O222" s="90"/>
      <c r="P222" s="592"/>
      <c r="Q222" s="592"/>
      <c r="R222" s="592"/>
      <c r="S222" s="595">
        <v>1</v>
      </c>
      <c r="T222" s="583">
        <f>I222</f>
        <v>20.309999999999999</v>
      </c>
    </row>
    <row r="223" spans="1:23" s="368" customFormat="1" hidden="1">
      <c r="A223" s="426"/>
      <c r="B223" s="574"/>
      <c r="C223" s="448" t="s">
        <v>234</v>
      </c>
      <c r="D223" s="1469" t="s">
        <v>1048</v>
      </c>
      <c r="E223" s="1470"/>
      <c r="F223" s="1470"/>
      <c r="G223" s="97"/>
      <c r="H223" s="202"/>
      <c r="I223" s="202"/>
      <c r="J223" s="280"/>
      <c r="K223" s="149"/>
      <c r="L223" s="799"/>
      <c r="M223" s="427"/>
      <c r="N223" s="125"/>
      <c r="O223" s="177"/>
      <c r="P223" s="124"/>
      <c r="Q223" s="124"/>
      <c r="R223" s="124"/>
      <c r="S223" s="815"/>
      <c r="T223" s="816"/>
    </row>
    <row r="224" spans="1:23" s="29" customFormat="1" hidden="1">
      <c r="A224" s="426"/>
      <c r="B224" s="574"/>
      <c r="C224" s="671"/>
      <c r="D224" s="708"/>
      <c r="E224" s="671"/>
      <c r="F224" s="671"/>
      <c r="G224" s="672"/>
      <c r="H224" s="672"/>
      <c r="I224" s="672"/>
      <c r="J224" s="671"/>
      <c r="K224" s="671"/>
      <c r="L224" s="617"/>
      <c r="M224" s="673"/>
      <c r="N224" s="673" t="s">
        <v>67</v>
      </c>
      <c r="O224" s="90">
        <v>1</v>
      </c>
      <c r="P224" s="589">
        <f>I224</f>
        <v>0</v>
      </c>
      <c r="Q224" s="426"/>
      <c r="R224" s="426"/>
      <c r="S224" s="575"/>
      <c r="T224" s="575"/>
    </row>
    <row r="225" spans="1:20" s="368" customFormat="1">
      <c r="A225" s="426"/>
      <c r="B225" s="574"/>
      <c r="C225" s="1501" t="s">
        <v>388</v>
      </c>
      <c r="D225" s="1501"/>
      <c r="E225" s="124"/>
      <c r="F225" s="124"/>
      <c r="G225" s="97"/>
      <c r="H225" s="202"/>
      <c r="I225" s="201"/>
      <c r="J225" s="40"/>
      <c r="K225" s="124"/>
      <c r="L225" s="799"/>
      <c r="M225" s="427"/>
      <c r="N225" s="125"/>
      <c r="O225" s="177"/>
      <c r="P225" s="124"/>
      <c r="Q225" s="124"/>
      <c r="R225" s="124"/>
      <c r="S225" s="815"/>
      <c r="T225" s="816"/>
    </row>
    <row r="226" spans="1:20" s="368" customFormat="1">
      <c r="A226" s="426"/>
      <c r="B226" s="574"/>
      <c r="C226" s="448" t="s">
        <v>233</v>
      </c>
      <c r="D226" s="1469" t="s">
        <v>740</v>
      </c>
      <c r="E226" s="1470"/>
      <c r="F226" s="1470"/>
      <c r="G226" s="97"/>
      <c r="H226" s="202"/>
      <c r="I226" s="201"/>
      <c r="J226" s="40"/>
      <c r="K226" s="124"/>
      <c r="L226" s="799"/>
      <c r="M226" s="427"/>
      <c r="N226" s="125"/>
      <c r="O226" s="177"/>
      <c r="P226" s="124"/>
      <c r="Q226" s="124"/>
      <c r="R226" s="124"/>
      <c r="S226" s="815"/>
      <c r="T226" s="816"/>
    </row>
    <row r="227" spans="1:20" s="351" customFormat="1">
      <c r="A227" s="585"/>
      <c r="B227" s="710"/>
      <c r="C227" s="448" t="s">
        <v>450</v>
      </c>
      <c r="D227" s="1508" t="s">
        <v>739</v>
      </c>
      <c r="E227" s="1509"/>
      <c r="F227" s="1510"/>
      <c r="G227" s="97"/>
      <c r="H227" s="202"/>
      <c r="I227" s="201"/>
      <c r="J227" s="280"/>
      <c r="K227" s="149"/>
      <c r="L227" s="799"/>
      <c r="M227" s="427"/>
      <c r="N227" s="125"/>
      <c r="O227" s="177"/>
      <c r="P227" s="149"/>
      <c r="Q227" s="149"/>
      <c r="R227" s="149"/>
      <c r="S227" s="770"/>
      <c r="T227" s="816"/>
    </row>
    <row r="228" spans="1:20" s="29" customFormat="1" ht="47.25">
      <c r="A228" s="426"/>
      <c r="B228" s="574"/>
      <c r="C228" s="90">
        <v>1</v>
      </c>
      <c r="D228" s="46" t="s">
        <v>3988</v>
      </c>
      <c r="E228" s="90" t="s">
        <v>63</v>
      </c>
      <c r="F228" s="90" t="s">
        <v>1891</v>
      </c>
      <c r="G228" s="74">
        <v>0.7</v>
      </c>
      <c r="H228" s="74"/>
      <c r="I228" s="74">
        <v>0.7</v>
      </c>
      <c r="J228" s="90" t="s">
        <v>44</v>
      </c>
      <c r="K228" s="90" t="s">
        <v>3989</v>
      </c>
      <c r="L228" s="46" t="s">
        <v>3990</v>
      </c>
      <c r="M228" s="46"/>
      <c r="N228" s="46"/>
      <c r="O228" s="427"/>
      <c r="P228" s="426"/>
      <c r="Q228" s="426"/>
      <c r="R228" s="426"/>
      <c r="S228" s="595"/>
      <c r="T228" s="583"/>
    </row>
    <row r="229" spans="1:20" s="29" customFormat="1" ht="63">
      <c r="A229" s="426"/>
      <c r="B229" s="574"/>
      <c r="C229" s="90">
        <v>2</v>
      </c>
      <c r="D229" s="46" t="s">
        <v>2250</v>
      </c>
      <c r="E229" s="90" t="s">
        <v>23</v>
      </c>
      <c r="F229" s="90" t="s">
        <v>2251</v>
      </c>
      <c r="G229" s="74">
        <v>17.86</v>
      </c>
      <c r="H229" s="74">
        <v>3.98</v>
      </c>
      <c r="I229" s="74">
        <f>+G229</f>
        <v>17.86</v>
      </c>
      <c r="J229" s="90" t="s">
        <v>44</v>
      </c>
      <c r="K229" s="90" t="s">
        <v>2252</v>
      </c>
      <c r="L229" s="46" t="s">
        <v>2253</v>
      </c>
      <c r="M229" s="46"/>
      <c r="N229" s="46"/>
      <c r="O229" s="427"/>
      <c r="P229" s="426"/>
      <c r="Q229" s="426"/>
      <c r="R229" s="426"/>
      <c r="S229" s="595">
        <v>1</v>
      </c>
      <c r="T229" s="583">
        <f>I229</f>
        <v>17.86</v>
      </c>
    </row>
    <row r="230" spans="1:20" s="368" customFormat="1">
      <c r="A230" s="426"/>
      <c r="B230" s="574"/>
      <c r="C230" s="1501" t="s">
        <v>389</v>
      </c>
      <c r="D230" s="1501"/>
      <c r="E230" s="124"/>
      <c r="F230" s="124"/>
      <c r="G230" s="97"/>
      <c r="H230" s="202"/>
      <c r="I230" s="201"/>
      <c r="J230" s="40"/>
      <c r="K230" s="124"/>
      <c r="L230" s="799"/>
      <c r="M230" s="427"/>
      <c r="N230" s="125"/>
      <c r="O230" s="177"/>
      <c r="P230" s="124"/>
      <c r="Q230" s="124"/>
      <c r="R230" s="124"/>
      <c r="S230" s="815"/>
      <c r="T230" s="816"/>
    </row>
    <row r="231" spans="1:20" s="368" customFormat="1">
      <c r="A231" s="426"/>
      <c r="B231" s="574"/>
      <c r="C231" s="448" t="s">
        <v>233</v>
      </c>
      <c r="D231" s="1469" t="s">
        <v>740</v>
      </c>
      <c r="E231" s="1470"/>
      <c r="F231" s="1470"/>
      <c r="G231" s="97"/>
      <c r="H231" s="202"/>
      <c r="I231" s="202"/>
      <c r="J231" s="40"/>
      <c r="K231" s="124"/>
      <c r="L231" s="799"/>
      <c r="M231" s="427"/>
      <c r="N231" s="125"/>
      <c r="O231" s="177"/>
      <c r="P231" s="124"/>
      <c r="Q231" s="124"/>
      <c r="R231" s="124"/>
      <c r="S231" s="815"/>
      <c r="T231" s="816"/>
    </row>
    <row r="232" spans="1:20" s="380" customFormat="1">
      <c r="A232" s="104"/>
      <c r="B232" s="343"/>
      <c r="C232" s="192" t="s">
        <v>450</v>
      </c>
      <c r="D232" s="193" t="s">
        <v>738</v>
      </c>
      <c r="E232" s="192"/>
      <c r="F232" s="192"/>
      <c r="G232" s="192"/>
      <c r="H232" s="192"/>
      <c r="I232" s="192"/>
      <c r="J232" s="192"/>
      <c r="K232" s="192"/>
      <c r="L232" s="1073"/>
      <c r="M232" s="607"/>
      <c r="N232" s="192"/>
      <c r="O232" s="177"/>
      <c r="P232" s="177"/>
      <c r="Q232" s="775"/>
      <c r="R232" s="775"/>
      <c r="S232" s="815"/>
      <c r="T232" s="816"/>
    </row>
    <row r="233" spans="1:20" s="143" customFormat="1" ht="78.75">
      <c r="A233" s="104"/>
      <c r="B233" s="343"/>
      <c r="C233" s="869">
        <v>1</v>
      </c>
      <c r="D233" s="122" t="s">
        <v>2351</v>
      </c>
      <c r="E233" s="123" t="s">
        <v>63</v>
      </c>
      <c r="F233" s="123" t="s">
        <v>2352</v>
      </c>
      <c r="G233" s="123">
        <v>1.8500000000000001E-3</v>
      </c>
      <c r="H233" s="123"/>
      <c r="I233" s="123">
        <v>1.8500000000000001E-3</v>
      </c>
      <c r="J233" s="123" t="s">
        <v>158</v>
      </c>
      <c r="K233" s="123" t="s">
        <v>2320</v>
      </c>
      <c r="L233" s="12" t="s">
        <v>2353</v>
      </c>
      <c r="M233" s="46"/>
      <c r="N233" s="46"/>
      <c r="O233" s="46"/>
      <c r="P233" s="90"/>
      <c r="Q233" s="104"/>
      <c r="R233" s="104"/>
      <c r="S233" s="595">
        <v>1</v>
      </c>
      <c r="T233" s="583">
        <f t="shared" ref="T233:T238" si="5">I233</f>
        <v>1.8500000000000001E-3</v>
      </c>
    </row>
    <row r="234" spans="1:20" s="143" customFormat="1" ht="63">
      <c r="A234" s="104"/>
      <c r="B234" s="343"/>
      <c r="C234" s="869">
        <v>2</v>
      </c>
      <c r="D234" s="122" t="s">
        <v>2354</v>
      </c>
      <c r="E234" s="123" t="s">
        <v>63</v>
      </c>
      <c r="F234" s="123" t="s">
        <v>335</v>
      </c>
      <c r="G234" s="3">
        <v>0.42</v>
      </c>
      <c r="H234" s="123"/>
      <c r="I234" s="123">
        <v>0.42</v>
      </c>
      <c r="J234" s="123" t="s">
        <v>158</v>
      </c>
      <c r="K234" s="123" t="s">
        <v>2349</v>
      </c>
      <c r="L234" s="122" t="s">
        <v>2355</v>
      </c>
      <c r="M234" s="46"/>
      <c r="N234" s="46"/>
      <c r="O234" s="46"/>
      <c r="P234" s="90"/>
      <c r="Q234" s="104"/>
      <c r="R234" s="104"/>
      <c r="S234" s="595">
        <v>1</v>
      </c>
      <c r="T234" s="583">
        <f t="shared" si="5"/>
        <v>0.42</v>
      </c>
    </row>
    <row r="235" spans="1:20" s="143" customFormat="1" ht="78.75">
      <c r="A235" s="104"/>
      <c r="B235" s="343"/>
      <c r="C235" s="869">
        <v>3</v>
      </c>
      <c r="D235" s="122" t="s">
        <v>2356</v>
      </c>
      <c r="E235" s="123" t="s">
        <v>32</v>
      </c>
      <c r="F235" s="123" t="s">
        <v>2357</v>
      </c>
      <c r="G235" s="123">
        <v>0.14000000000000001</v>
      </c>
      <c r="H235" s="123"/>
      <c r="I235" s="123">
        <v>0.14000000000000001</v>
      </c>
      <c r="J235" s="123" t="s">
        <v>158</v>
      </c>
      <c r="K235" s="123" t="s">
        <v>2302</v>
      </c>
      <c r="L235" s="122" t="s">
        <v>2358</v>
      </c>
      <c r="M235" s="46"/>
      <c r="N235" s="46"/>
      <c r="O235" s="46"/>
      <c r="P235" s="90"/>
      <c r="Q235" s="104"/>
      <c r="R235" s="104"/>
      <c r="S235" s="595">
        <v>1</v>
      </c>
      <c r="T235" s="583">
        <f t="shared" si="5"/>
        <v>0.14000000000000001</v>
      </c>
    </row>
    <row r="236" spans="1:20" s="143" customFormat="1" ht="78.75">
      <c r="A236" s="104"/>
      <c r="B236" s="343"/>
      <c r="C236" s="869">
        <v>4</v>
      </c>
      <c r="D236" s="122" t="s">
        <v>2359</v>
      </c>
      <c r="E236" s="123" t="s">
        <v>24</v>
      </c>
      <c r="F236" s="123" t="s">
        <v>2360</v>
      </c>
      <c r="G236" s="3">
        <v>2.78</v>
      </c>
      <c r="H236" s="3"/>
      <c r="I236" s="3">
        <v>2.78</v>
      </c>
      <c r="J236" s="123" t="s">
        <v>158</v>
      </c>
      <c r="K236" s="123" t="s">
        <v>2314</v>
      </c>
      <c r="L236" s="122" t="s">
        <v>2361</v>
      </c>
      <c r="M236" s="46"/>
      <c r="N236" s="46"/>
      <c r="O236" s="46"/>
      <c r="P236" s="90"/>
      <c r="Q236" s="104"/>
      <c r="R236" s="104"/>
      <c r="S236" s="595">
        <v>1</v>
      </c>
      <c r="T236" s="583">
        <f t="shared" si="5"/>
        <v>2.78</v>
      </c>
    </row>
    <row r="237" spans="1:20" s="380" customFormat="1">
      <c r="A237" s="104"/>
      <c r="B237" s="343"/>
      <c r="C237" s="192" t="s">
        <v>431</v>
      </c>
      <c r="D237" s="193" t="s">
        <v>741</v>
      </c>
      <c r="E237" s="192"/>
      <c r="F237" s="192"/>
      <c r="G237" s="192"/>
      <c r="H237" s="192"/>
      <c r="I237" s="192"/>
      <c r="J237" s="192"/>
      <c r="K237" s="192"/>
      <c r="L237" s="1073"/>
      <c r="M237" s="607"/>
      <c r="N237" s="192"/>
      <c r="O237" s="177"/>
      <c r="P237" s="177"/>
      <c r="Q237" s="775"/>
      <c r="R237" s="775"/>
      <c r="S237" s="815"/>
      <c r="T237" s="816"/>
    </row>
    <row r="238" spans="1:20" s="143" customFormat="1" ht="63">
      <c r="A238" s="104"/>
      <c r="B238" s="343"/>
      <c r="C238" s="869">
        <v>5</v>
      </c>
      <c r="D238" s="122" t="s">
        <v>2366</v>
      </c>
      <c r="E238" s="123" t="s">
        <v>31</v>
      </c>
      <c r="F238" s="123" t="s">
        <v>2367</v>
      </c>
      <c r="G238" s="3">
        <v>0.13639999999999999</v>
      </c>
      <c r="H238" s="26"/>
      <c r="I238" s="3">
        <v>0.13639999999999999</v>
      </c>
      <c r="J238" s="123" t="s">
        <v>158</v>
      </c>
      <c r="K238" s="123" t="s">
        <v>2368</v>
      </c>
      <c r="L238" s="122" t="s">
        <v>2369</v>
      </c>
      <c r="M238" s="46"/>
      <c r="N238" s="46"/>
      <c r="O238" s="46"/>
      <c r="P238" s="90"/>
      <c r="Q238" s="104"/>
      <c r="R238" s="104"/>
      <c r="S238" s="595">
        <v>1</v>
      </c>
      <c r="T238" s="583">
        <f t="shared" si="5"/>
        <v>0.13639999999999999</v>
      </c>
    </row>
    <row r="239" spans="1:20" s="81" customFormat="1" ht="78.75">
      <c r="A239" s="105"/>
      <c r="B239" s="344"/>
      <c r="C239" s="869">
        <v>6</v>
      </c>
      <c r="D239" s="122" t="s">
        <v>2370</v>
      </c>
      <c r="E239" s="123" t="s">
        <v>32</v>
      </c>
      <c r="F239" s="123" t="s">
        <v>2371</v>
      </c>
      <c r="G239" s="123">
        <v>0.27260000000000001</v>
      </c>
      <c r="H239" s="26"/>
      <c r="I239" s="123">
        <v>0.27260000000000001</v>
      </c>
      <c r="J239" s="123" t="s">
        <v>158</v>
      </c>
      <c r="K239" s="123" t="s">
        <v>2372</v>
      </c>
      <c r="L239" s="122" t="s">
        <v>2373</v>
      </c>
      <c r="M239" s="756"/>
      <c r="N239" s="756"/>
      <c r="O239" s="46"/>
      <c r="P239" s="90"/>
      <c r="Q239" s="105"/>
      <c r="R239" s="105"/>
    </row>
    <row r="240" spans="1:20" s="368" customFormat="1">
      <c r="A240" s="426"/>
      <c r="B240" s="574"/>
      <c r="C240" s="448" t="s">
        <v>234</v>
      </c>
      <c r="D240" s="1469" t="s">
        <v>1048</v>
      </c>
      <c r="E240" s="1470"/>
      <c r="F240" s="1470"/>
      <c r="G240" s="97"/>
      <c r="H240" s="202"/>
      <c r="I240" s="202"/>
      <c r="J240" s="280"/>
      <c r="K240" s="149"/>
      <c r="L240" s="799"/>
      <c r="M240" s="427"/>
      <c r="N240" s="125"/>
      <c r="O240" s="177"/>
      <c r="P240" s="124"/>
      <c r="Q240" s="124"/>
      <c r="R240" s="124"/>
      <c r="S240" s="815"/>
      <c r="T240" s="816"/>
    </row>
    <row r="241" spans="1:29" s="142" customFormat="1" ht="157.5">
      <c r="A241" s="104"/>
      <c r="B241" s="343"/>
      <c r="C241" s="869">
        <v>7</v>
      </c>
      <c r="D241" s="122" t="s">
        <v>2380</v>
      </c>
      <c r="E241" s="123" t="s">
        <v>32</v>
      </c>
      <c r="F241" s="123" t="s">
        <v>2381</v>
      </c>
      <c r="G241" s="3">
        <v>2.3593000000000002</v>
      </c>
      <c r="H241" s="3">
        <v>2.3593000000000002</v>
      </c>
      <c r="I241" s="3">
        <v>2.3593000000000002</v>
      </c>
      <c r="J241" s="123" t="s">
        <v>158</v>
      </c>
      <c r="K241" s="123" t="s">
        <v>2320</v>
      </c>
      <c r="L241" s="122" t="s">
        <v>2382</v>
      </c>
      <c r="M241" s="756">
        <v>1</v>
      </c>
      <c r="N241" s="756"/>
      <c r="O241" s="46"/>
      <c r="P241" s="90"/>
      <c r="Q241" s="104"/>
      <c r="R241" s="104"/>
      <c r="S241" s="573"/>
      <c r="T241" s="573"/>
    </row>
    <row r="242" spans="1:29" s="368" customFormat="1">
      <c r="A242" s="426"/>
      <c r="B242" s="574"/>
      <c r="C242" s="1501" t="s">
        <v>390</v>
      </c>
      <c r="D242" s="1501"/>
      <c r="E242" s="124"/>
      <c r="F242" s="124"/>
      <c r="G242" s="97"/>
      <c r="H242" s="202"/>
      <c r="I242" s="201"/>
      <c r="J242" s="40"/>
      <c r="K242" s="124"/>
      <c r="L242" s="799"/>
      <c r="M242" s="427"/>
      <c r="N242" s="125"/>
      <c r="O242" s="177"/>
      <c r="P242" s="124"/>
      <c r="Q242" s="124"/>
      <c r="R242" s="124"/>
      <c r="S242" s="815"/>
      <c r="T242" s="816"/>
    </row>
    <row r="243" spans="1:29" s="368" customFormat="1">
      <c r="A243" s="426"/>
      <c r="B243" s="574"/>
      <c r="C243" s="448" t="s">
        <v>233</v>
      </c>
      <c r="D243" s="1469" t="s">
        <v>740</v>
      </c>
      <c r="E243" s="1470"/>
      <c r="F243" s="1470"/>
      <c r="G243" s="97"/>
      <c r="H243" s="202"/>
      <c r="I243" s="202"/>
      <c r="J243" s="40"/>
      <c r="K243" s="124"/>
      <c r="L243" s="799"/>
      <c r="M243" s="427"/>
      <c r="N243" s="125"/>
      <c r="O243" s="177"/>
      <c r="P243" s="124"/>
      <c r="Q243" s="124"/>
      <c r="R243" s="124"/>
      <c r="S243" s="815"/>
      <c r="T243" s="816"/>
    </row>
    <row r="244" spans="1:29" s="374" customFormat="1">
      <c r="A244" s="105"/>
      <c r="B244" s="345">
        <v>6</v>
      </c>
      <c r="C244" s="265" t="s">
        <v>450</v>
      </c>
      <c r="D244" s="1517" t="s">
        <v>738</v>
      </c>
      <c r="E244" s="1517"/>
      <c r="F244" s="1517"/>
      <c r="G244" s="266"/>
      <c r="H244" s="266"/>
      <c r="I244" s="266"/>
      <c r="J244" s="267"/>
      <c r="K244" s="267"/>
      <c r="L244" s="1084"/>
      <c r="M244" s="674"/>
      <c r="N244" s="267"/>
      <c r="O244" s="177"/>
      <c r="P244" s="817"/>
      <c r="Q244" s="1083"/>
      <c r="R244" s="1083"/>
      <c r="S244" s="815"/>
      <c r="T244" s="816"/>
    </row>
    <row r="245" spans="1:29" s="421" customFormat="1" ht="94.5">
      <c r="A245" s="105"/>
      <c r="B245" s="345"/>
      <c r="C245" s="6">
        <v>1</v>
      </c>
      <c r="D245" s="10" t="s">
        <v>2459</v>
      </c>
      <c r="E245" s="8" t="s">
        <v>23</v>
      </c>
      <c r="F245" s="123" t="s">
        <v>2460</v>
      </c>
      <c r="G245" s="3">
        <f>417580.5/10000</f>
        <v>41.758049999999997</v>
      </c>
      <c r="H245" s="989"/>
      <c r="I245" s="9">
        <f>G245</f>
        <v>41.758049999999997</v>
      </c>
      <c r="J245" s="123" t="s">
        <v>131</v>
      </c>
      <c r="K245" s="8" t="s">
        <v>2461</v>
      </c>
      <c r="L245" s="10" t="s">
        <v>2462</v>
      </c>
      <c r="M245" s="677"/>
      <c r="N245" s="677"/>
      <c r="O245" s="677"/>
      <c r="P245" s="676"/>
      <c r="Q245" s="105"/>
      <c r="R245" s="105"/>
      <c r="S245" s="595">
        <v>1</v>
      </c>
      <c r="T245" s="583">
        <f t="shared" ref="T245:T251" si="6">I245</f>
        <v>41.758049999999997</v>
      </c>
    </row>
    <row r="246" spans="1:29" s="421" customFormat="1" ht="63">
      <c r="A246" s="105"/>
      <c r="B246" s="345"/>
      <c r="C246" s="6">
        <v>2</v>
      </c>
      <c r="D246" s="122" t="s">
        <v>2463</v>
      </c>
      <c r="E246" s="8" t="s">
        <v>75</v>
      </c>
      <c r="F246" s="8" t="s">
        <v>2464</v>
      </c>
      <c r="G246" s="8">
        <v>10.5</v>
      </c>
      <c r="H246" s="8"/>
      <c r="I246" s="8">
        <v>10.5</v>
      </c>
      <c r="J246" s="123" t="s">
        <v>131</v>
      </c>
      <c r="K246" s="8" t="s">
        <v>2422</v>
      </c>
      <c r="L246" s="10" t="s">
        <v>2465</v>
      </c>
      <c r="M246" s="677"/>
      <c r="N246" s="677"/>
      <c r="O246" s="677"/>
      <c r="P246" s="676"/>
      <c r="Q246" s="105"/>
      <c r="R246" s="105"/>
      <c r="S246" s="595">
        <v>1</v>
      </c>
      <c r="T246" s="583">
        <f t="shared" si="6"/>
        <v>10.5</v>
      </c>
    </row>
    <row r="247" spans="1:29" s="421" customFormat="1" ht="47.25">
      <c r="A247" s="105"/>
      <c r="B247" s="345"/>
      <c r="C247" s="6">
        <v>3</v>
      </c>
      <c r="D247" s="122" t="s">
        <v>2466</v>
      </c>
      <c r="E247" s="8" t="s">
        <v>75</v>
      </c>
      <c r="F247" s="8" t="s">
        <v>2467</v>
      </c>
      <c r="G247" s="8">
        <v>5.94</v>
      </c>
      <c r="H247" s="8">
        <v>5.7</v>
      </c>
      <c r="I247" s="8">
        <v>5.94</v>
      </c>
      <c r="J247" s="123" t="s">
        <v>131</v>
      </c>
      <c r="K247" s="8" t="s">
        <v>2468</v>
      </c>
      <c r="L247" s="10" t="s">
        <v>2469</v>
      </c>
      <c r="M247" s="677"/>
      <c r="N247" s="677"/>
      <c r="O247" s="677"/>
      <c r="P247" s="676"/>
      <c r="Q247" s="105"/>
      <c r="R247" s="105"/>
      <c r="S247" s="595">
        <v>1</v>
      </c>
      <c r="T247" s="583">
        <f t="shared" si="6"/>
        <v>5.94</v>
      </c>
    </row>
    <row r="248" spans="1:29" s="421" customFormat="1" ht="63">
      <c r="A248" s="105"/>
      <c r="B248" s="345"/>
      <c r="C248" s="6">
        <v>4</v>
      </c>
      <c r="D248" s="10" t="s">
        <v>2470</v>
      </c>
      <c r="E248" s="8" t="s">
        <v>42</v>
      </c>
      <c r="F248" s="8" t="s">
        <v>2471</v>
      </c>
      <c r="G248" s="8">
        <v>20</v>
      </c>
      <c r="H248" s="8"/>
      <c r="I248" s="8">
        <v>20</v>
      </c>
      <c r="J248" s="123" t="s">
        <v>131</v>
      </c>
      <c r="K248" s="8" t="s">
        <v>2472</v>
      </c>
      <c r="L248" s="10" t="s">
        <v>2473</v>
      </c>
      <c r="M248" s="677"/>
      <c r="N248" s="677"/>
      <c r="O248" s="677"/>
      <c r="P248" s="676"/>
      <c r="Q248" s="105"/>
      <c r="R248" s="105"/>
      <c r="S248" s="595"/>
      <c r="T248" s="583"/>
    </row>
    <row r="249" spans="1:29" s="421" customFormat="1" ht="47.25">
      <c r="A249" s="105"/>
      <c r="B249" s="345"/>
      <c r="C249" s="6">
        <v>5</v>
      </c>
      <c r="D249" s="10" t="s">
        <v>2474</v>
      </c>
      <c r="E249" s="8" t="s">
        <v>38</v>
      </c>
      <c r="F249" s="8" t="s">
        <v>2475</v>
      </c>
      <c r="G249" s="8">
        <v>3</v>
      </c>
      <c r="H249" s="8"/>
      <c r="I249" s="8">
        <v>3</v>
      </c>
      <c r="J249" s="123" t="s">
        <v>131</v>
      </c>
      <c r="K249" s="8" t="s">
        <v>2476</v>
      </c>
      <c r="L249" s="10" t="s">
        <v>2477</v>
      </c>
      <c r="M249" s="677"/>
      <c r="N249" s="677"/>
      <c r="O249" s="677"/>
      <c r="P249" s="676"/>
      <c r="Q249" s="105"/>
      <c r="R249" s="105"/>
      <c r="S249" s="595"/>
      <c r="T249" s="583"/>
    </row>
    <row r="250" spans="1:29" s="421" customFormat="1" ht="31.5">
      <c r="A250" s="105"/>
      <c r="B250" s="345"/>
      <c r="C250" s="6">
        <v>6</v>
      </c>
      <c r="D250" s="10" t="s">
        <v>2478</v>
      </c>
      <c r="E250" s="8" t="s">
        <v>606</v>
      </c>
      <c r="F250" s="8" t="s">
        <v>2479</v>
      </c>
      <c r="G250" s="8">
        <v>7.37</v>
      </c>
      <c r="H250" s="8">
        <v>6.6</v>
      </c>
      <c r="I250" s="8">
        <v>7.37</v>
      </c>
      <c r="J250" s="123" t="s">
        <v>131</v>
      </c>
      <c r="K250" s="8" t="s">
        <v>2480</v>
      </c>
      <c r="L250" s="10" t="s">
        <v>2481</v>
      </c>
      <c r="M250" s="677"/>
      <c r="N250" s="677"/>
      <c r="O250" s="677"/>
      <c r="P250" s="676"/>
      <c r="Q250" s="105"/>
      <c r="R250" s="105"/>
      <c r="S250" s="595"/>
      <c r="T250" s="583"/>
    </row>
    <row r="251" spans="1:29" s="421" customFormat="1" ht="63">
      <c r="A251" s="105"/>
      <c r="B251" s="345"/>
      <c r="C251" s="6">
        <v>7</v>
      </c>
      <c r="D251" s="10" t="s">
        <v>2482</v>
      </c>
      <c r="E251" s="8" t="s">
        <v>23</v>
      </c>
      <c r="F251" s="8" t="s">
        <v>2483</v>
      </c>
      <c r="G251" s="8">
        <v>0.3</v>
      </c>
      <c r="H251" s="990"/>
      <c r="I251" s="8">
        <v>0.3</v>
      </c>
      <c r="J251" s="8" t="s">
        <v>131</v>
      </c>
      <c r="K251" s="8" t="s">
        <v>2412</v>
      </c>
      <c r="L251" s="10" t="s">
        <v>2484</v>
      </c>
      <c r="M251" s="677"/>
      <c r="N251" s="677"/>
      <c r="O251" s="677"/>
      <c r="P251" s="676"/>
      <c r="Q251" s="105"/>
      <c r="R251" s="105"/>
      <c r="S251" s="595">
        <v>1</v>
      </c>
      <c r="T251" s="583">
        <f t="shared" si="6"/>
        <v>0.3</v>
      </c>
    </row>
    <row r="252" spans="1:29" s="382" customFormat="1">
      <c r="A252" s="679"/>
      <c r="B252" s="679"/>
      <c r="C252" s="265" t="s">
        <v>431</v>
      </c>
      <c r="D252" s="1517" t="s">
        <v>741</v>
      </c>
      <c r="E252" s="1517"/>
      <c r="F252" s="1517"/>
      <c r="G252" s="252"/>
      <c r="H252" s="252"/>
      <c r="I252" s="252"/>
      <c r="J252" s="1084"/>
      <c r="K252" s="1084"/>
      <c r="L252" s="1084"/>
      <c r="M252" s="675"/>
      <c r="N252" s="1084"/>
      <c r="O252" s="177"/>
      <c r="P252" s="818"/>
      <c r="Q252" s="818"/>
      <c r="R252" s="818"/>
      <c r="S252" s="815"/>
      <c r="T252" s="816"/>
      <c r="U252" s="381"/>
      <c r="V252" s="381"/>
      <c r="W252" s="381"/>
      <c r="X252" s="381"/>
      <c r="Y252" s="381"/>
      <c r="Z252" s="381"/>
      <c r="AA252" s="381"/>
      <c r="AB252" s="381"/>
      <c r="AC252" s="381"/>
    </row>
    <row r="253" spans="1:29" s="421" customFormat="1" ht="31.5">
      <c r="A253" s="105"/>
      <c r="B253" s="345"/>
      <c r="C253" s="6">
        <v>8</v>
      </c>
      <c r="D253" s="10" t="s">
        <v>2485</v>
      </c>
      <c r="E253" s="8" t="s">
        <v>75</v>
      </c>
      <c r="F253" s="8" t="s">
        <v>2486</v>
      </c>
      <c r="G253" s="8">
        <v>7</v>
      </c>
      <c r="H253" s="8">
        <v>6.5</v>
      </c>
      <c r="I253" s="8">
        <v>7</v>
      </c>
      <c r="J253" s="8" t="s">
        <v>131</v>
      </c>
      <c r="K253" s="8" t="s">
        <v>2417</v>
      </c>
      <c r="L253" s="10" t="s">
        <v>2487</v>
      </c>
      <c r="M253" s="677"/>
      <c r="N253" s="677"/>
      <c r="O253" s="677"/>
      <c r="P253" s="676"/>
      <c r="Q253" s="105"/>
      <c r="R253" s="105"/>
      <c r="S253" s="595"/>
      <c r="T253" s="583"/>
    </row>
    <row r="254" spans="1:29" s="368" customFormat="1">
      <c r="A254" s="426"/>
      <c r="B254" s="574"/>
      <c r="C254" s="1501" t="s">
        <v>391</v>
      </c>
      <c r="D254" s="1501"/>
      <c r="E254" s="124"/>
      <c r="F254" s="124"/>
      <c r="G254" s="97"/>
      <c r="H254" s="202"/>
      <c r="I254" s="201"/>
      <c r="J254" s="40"/>
      <c r="K254" s="124"/>
      <c r="L254" s="799"/>
      <c r="M254" s="427"/>
      <c r="N254" s="125"/>
      <c r="O254" s="177"/>
      <c r="P254" s="124"/>
      <c r="Q254" s="124"/>
      <c r="R254" s="124"/>
      <c r="S254" s="815"/>
      <c r="T254" s="816"/>
    </row>
    <row r="255" spans="1:29" s="368" customFormat="1">
      <c r="A255" s="426"/>
      <c r="B255" s="574"/>
      <c r="C255" s="448" t="s">
        <v>233</v>
      </c>
      <c r="D255" s="1469" t="s">
        <v>740</v>
      </c>
      <c r="E255" s="1470"/>
      <c r="F255" s="1470"/>
      <c r="G255" s="97"/>
      <c r="H255" s="202"/>
      <c r="I255" s="202"/>
      <c r="J255" s="40"/>
      <c r="K255" s="124"/>
      <c r="L255" s="799"/>
      <c r="M255" s="427"/>
      <c r="N255" s="125"/>
      <c r="O255" s="177"/>
      <c r="P255" s="124"/>
      <c r="Q255" s="124"/>
      <c r="R255" s="124"/>
      <c r="S255" s="815"/>
      <c r="T255" s="816"/>
    </row>
    <row r="256" spans="1:29" s="383" customFormat="1">
      <c r="A256" s="90"/>
      <c r="B256" s="345"/>
      <c r="C256" s="209" t="s">
        <v>450</v>
      </c>
      <c r="D256" s="1499" t="s">
        <v>738</v>
      </c>
      <c r="E256" s="1500"/>
      <c r="F256" s="1500"/>
      <c r="G256" s="210"/>
      <c r="H256" s="210"/>
      <c r="I256" s="210"/>
      <c r="J256" s="208"/>
      <c r="K256" s="207"/>
      <c r="L256" s="819"/>
      <c r="M256" s="681"/>
      <c r="N256" s="210"/>
      <c r="O256" s="177"/>
      <c r="P256" s="177"/>
      <c r="Q256" s="177"/>
      <c r="R256" s="177"/>
      <c r="S256" s="815"/>
      <c r="T256" s="816"/>
    </row>
    <row r="257" spans="1:20" s="24" customFormat="1" ht="63">
      <c r="A257" s="90"/>
      <c r="B257" s="345"/>
      <c r="C257" s="612">
        <v>1</v>
      </c>
      <c r="D257" s="205" t="s">
        <v>138</v>
      </c>
      <c r="E257" s="203" t="s">
        <v>71</v>
      </c>
      <c r="F257" s="203" t="s">
        <v>139</v>
      </c>
      <c r="G257" s="204">
        <v>0.32</v>
      </c>
      <c r="H257" s="204">
        <v>0.32</v>
      </c>
      <c r="I257" s="204">
        <v>0.32</v>
      </c>
      <c r="J257" s="203" t="s">
        <v>219</v>
      </c>
      <c r="K257" s="203" t="s">
        <v>140</v>
      </c>
      <c r="L257" s="205" t="s">
        <v>141</v>
      </c>
      <c r="M257" s="203"/>
      <c r="N257" s="203"/>
      <c r="O257" s="90"/>
      <c r="P257" s="90"/>
      <c r="Q257" s="90"/>
      <c r="R257" s="90"/>
      <c r="S257" s="595">
        <v>1</v>
      </c>
      <c r="T257" s="583">
        <f t="shared" ref="T257:T259" si="7">I257</f>
        <v>0.32</v>
      </c>
    </row>
    <row r="258" spans="1:20" s="24" customFormat="1" ht="63">
      <c r="A258" s="90"/>
      <c r="B258" s="345"/>
      <c r="C258" s="612">
        <v>2</v>
      </c>
      <c r="D258" s="205" t="s">
        <v>143</v>
      </c>
      <c r="E258" s="203" t="s">
        <v>71</v>
      </c>
      <c r="F258" s="203" t="s">
        <v>144</v>
      </c>
      <c r="G258" s="204">
        <v>0.10299999999999999</v>
      </c>
      <c r="H258" s="204"/>
      <c r="I258" s="204">
        <v>5.1999999999999998E-2</v>
      </c>
      <c r="J258" s="203" t="s">
        <v>219</v>
      </c>
      <c r="K258" s="203" t="s">
        <v>137</v>
      </c>
      <c r="L258" s="205" t="s">
        <v>145</v>
      </c>
      <c r="M258" s="203"/>
      <c r="N258" s="203"/>
      <c r="O258" s="90"/>
      <c r="P258" s="90"/>
      <c r="Q258" s="90"/>
      <c r="R258" s="90"/>
      <c r="S258" s="595">
        <v>1</v>
      </c>
      <c r="T258" s="583">
        <f t="shared" si="7"/>
        <v>5.1999999999999998E-2</v>
      </c>
    </row>
    <row r="259" spans="1:20" s="24" customFormat="1" ht="94.5">
      <c r="A259" s="90"/>
      <c r="B259" s="345"/>
      <c r="C259" s="612">
        <v>3</v>
      </c>
      <c r="D259" s="205" t="s">
        <v>523</v>
      </c>
      <c r="E259" s="203" t="s">
        <v>266</v>
      </c>
      <c r="F259" s="203" t="s">
        <v>267</v>
      </c>
      <c r="G259" s="204">
        <v>2.52</v>
      </c>
      <c r="H259" s="204">
        <v>0.33</v>
      </c>
      <c r="I259" s="204">
        <v>2.52</v>
      </c>
      <c r="J259" s="203" t="s">
        <v>219</v>
      </c>
      <c r="K259" s="203" t="s">
        <v>524</v>
      </c>
      <c r="L259" s="205" t="s">
        <v>268</v>
      </c>
      <c r="M259" s="203"/>
      <c r="N259" s="203"/>
      <c r="O259" s="90"/>
      <c r="P259" s="90"/>
      <c r="Q259" s="90"/>
      <c r="R259" s="90"/>
      <c r="S259" s="595">
        <v>1</v>
      </c>
      <c r="T259" s="583">
        <f t="shared" si="7"/>
        <v>2.52</v>
      </c>
    </row>
    <row r="260" spans="1:20" s="383" customFormat="1">
      <c r="A260" s="90"/>
      <c r="B260" s="345"/>
      <c r="C260" s="206" t="s">
        <v>431</v>
      </c>
      <c r="D260" s="1530" t="s">
        <v>741</v>
      </c>
      <c r="E260" s="1500"/>
      <c r="F260" s="1500"/>
      <c r="G260" s="208"/>
      <c r="H260" s="208"/>
      <c r="I260" s="208"/>
      <c r="J260" s="208"/>
      <c r="K260" s="208"/>
      <c r="L260" s="820"/>
      <c r="M260" s="682"/>
      <c r="N260" s="208"/>
      <c r="O260" s="177"/>
      <c r="P260" s="177"/>
      <c r="Q260" s="177"/>
      <c r="R260" s="177"/>
      <c r="S260" s="815"/>
      <c r="T260" s="816"/>
    </row>
    <row r="261" spans="1:20" s="24" customFormat="1" ht="31.5">
      <c r="A261" s="90"/>
      <c r="B261" s="345"/>
      <c r="C261" s="612">
        <v>4</v>
      </c>
      <c r="D261" s="205" t="s">
        <v>955</v>
      </c>
      <c r="E261" s="203" t="s">
        <v>75</v>
      </c>
      <c r="F261" s="203" t="s">
        <v>99</v>
      </c>
      <c r="G261" s="204">
        <v>41.7</v>
      </c>
      <c r="H261" s="204">
        <v>39.51</v>
      </c>
      <c r="I261" s="204">
        <v>41.7</v>
      </c>
      <c r="J261" s="203" t="s">
        <v>47</v>
      </c>
      <c r="K261" s="203" t="s">
        <v>956</v>
      </c>
      <c r="L261" s="205" t="s">
        <v>957</v>
      </c>
      <c r="M261" s="203"/>
      <c r="N261" s="203"/>
      <c r="O261" s="90"/>
      <c r="P261" s="90"/>
      <c r="Q261" s="90"/>
      <c r="R261" s="90"/>
      <c r="S261" s="595"/>
      <c r="T261" s="583"/>
    </row>
    <row r="262" spans="1:20" s="24" customFormat="1" ht="47.25">
      <c r="A262" s="90"/>
      <c r="B262" s="345"/>
      <c r="C262" s="612">
        <v>5</v>
      </c>
      <c r="D262" s="205" t="s">
        <v>958</v>
      </c>
      <c r="E262" s="203" t="s">
        <v>75</v>
      </c>
      <c r="F262" s="203" t="s">
        <v>959</v>
      </c>
      <c r="G262" s="204">
        <v>5.92</v>
      </c>
      <c r="H262" s="204">
        <v>5.5</v>
      </c>
      <c r="I262" s="204">
        <v>5.92</v>
      </c>
      <c r="J262" s="203" t="s">
        <v>47</v>
      </c>
      <c r="K262" s="203" t="s">
        <v>137</v>
      </c>
      <c r="L262" s="205" t="s">
        <v>960</v>
      </c>
      <c r="M262" s="203"/>
      <c r="N262" s="203"/>
      <c r="O262" s="90"/>
      <c r="P262" s="90"/>
      <c r="Q262" s="90"/>
      <c r="R262" s="90"/>
      <c r="S262" s="595"/>
      <c r="T262" s="583"/>
    </row>
    <row r="263" spans="1:20" s="24" customFormat="1" ht="47.25">
      <c r="A263" s="90"/>
      <c r="B263" s="345"/>
      <c r="C263" s="612">
        <v>6</v>
      </c>
      <c r="D263" s="205" t="s">
        <v>961</v>
      </c>
      <c r="E263" s="203" t="s">
        <v>75</v>
      </c>
      <c r="F263" s="203" t="s">
        <v>962</v>
      </c>
      <c r="G263" s="204">
        <v>8.3000000000000007</v>
      </c>
      <c r="H263" s="204"/>
      <c r="I263" s="204">
        <v>8.3000000000000007</v>
      </c>
      <c r="J263" s="203" t="s">
        <v>47</v>
      </c>
      <c r="K263" s="203" t="s">
        <v>963</v>
      </c>
      <c r="L263" s="205" t="s">
        <v>964</v>
      </c>
      <c r="M263" s="203"/>
      <c r="N263" s="203"/>
      <c r="O263" s="90"/>
      <c r="P263" s="90"/>
      <c r="Q263" s="90"/>
      <c r="R263" s="90"/>
      <c r="S263" s="595"/>
      <c r="T263" s="583"/>
    </row>
    <row r="264" spans="1:20" s="24" customFormat="1" ht="47.25">
      <c r="A264" s="90"/>
      <c r="B264" s="345"/>
      <c r="C264" s="612">
        <v>7</v>
      </c>
      <c r="D264" s="205" t="s">
        <v>965</v>
      </c>
      <c r="E264" s="203" t="s">
        <v>75</v>
      </c>
      <c r="F264" s="203" t="s">
        <v>966</v>
      </c>
      <c r="G264" s="204">
        <v>20</v>
      </c>
      <c r="H264" s="204">
        <v>19.149999999999999</v>
      </c>
      <c r="I264" s="204">
        <v>20</v>
      </c>
      <c r="J264" s="203" t="s">
        <v>47</v>
      </c>
      <c r="K264" s="203" t="s">
        <v>48</v>
      </c>
      <c r="L264" s="205" t="s">
        <v>967</v>
      </c>
      <c r="M264" s="203"/>
      <c r="N264" s="203"/>
      <c r="O264" s="90"/>
      <c r="P264" s="90"/>
      <c r="Q264" s="90"/>
      <c r="R264" s="90"/>
      <c r="S264" s="595"/>
      <c r="T264" s="583"/>
    </row>
    <row r="265" spans="1:20" s="24" customFormat="1" ht="31.5">
      <c r="A265" s="90"/>
      <c r="B265" s="345"/>
      <c r="C265" s="612">
        <v>8</v>
      </c>
      <c r="D265" s="205" t="s">
        <v>968</v>
      </c>
      <c r="E265" s="203" t="s">
        <v>75</v>
      </c>
      <c r="F265" s="203" t="s">
        <v>969</v>
      </c>
      <c r="G265" s="204">
        <v>5.97</v>
      </c>
      <c r="H265" s="204">
        <v>5.97</v>
      </c>
      <c r="I265" s="204">
        <v>5.97</v>
      </c>
      <c r="J265" s="203" t="s">
        <v>47</v>
      </c>
      <c r="K265" s="203" t="s">
        <v>132</v>
      </c>
      <c r="L265" s="205" t="s">
        <v>970</v>
      </c>
      <c r="M265" s="203"/>
      <c r="N265" s="203"/>
      <c r="O265" s="90"/>
      <c r="P265" s="90"/>
      <c r="Q265" s="90"/>
      <c r="R265" s="90"/>
      <c r="S265" s="595"/>
      <c r="T265" s="583"/>
    </row>
    <row r="266" spans="1:20" s="24" customFormat="1" ht="47.25">
      <c r="A266" s="90"/>
      <c r="B266" s="345"/>
      <c r="C266" s="612">
        <v>9</v>
      </c>
      <c r="D266" s="205" t="s">
        <v>971</v>
      </c>
      <c r="E266" s="203" t="s">
        <v>75</v>
      </c>
      <c r="F266" s="203" t="s">
        <v>972</v>
      </c>
      <c r="G266" s="204">
        <v>12</v>
      </c>
      <c r="H266" s="204">
        <v>11.65</v>
      </c>
      <c r="I266" s="204">
        <v>12</v>
      </c>
      <c r="J266" s="203" t="s">
        <v>47</v>
      </c>
      <c r="K266" s="203" t="s">
        <v>136</v>
      </c>
      <c r="L266" s="205" t="s">
        <v>973</v>
      </c>
      <c r="M266" s="203"/>
      <c r="N266" s="203"/>
      <c r="O266" s="90"/>
      <c r="P266" s="90"/>
      <c r="Q266" s="90"/>
      <c r="R266" s="90"/>
      <c r="S266" s="595"/>
      <c r="T266" s="583"/>
    </row>
    <row r="267" spans="1:20" s="368" customFormat="1" hidden="1">
      <c r="A267" s="426"/>
      <c r="B267" s="574"/>
      <c r="C267" s="448" t="s">
        <v>234</v>
      </c>
      <c r="D267" s="1469" t="s">
        <v>1048</v>
      </c>
      <c r="E267" s="1470"/>
      <c r="F267" s="1470"/>
      <c r="G267" s="97"/>
      <c r="H267" s="202"/>
      <c r="I267" s="202"/>
      <c r="J267" s="280"/>
      <c r="K267" s="149"/>
      <c r="L267" s="799"/>
      <c r="M267" s="427"/>
      <c r="N267" s="125"/>
      <c r="O267" s="177"/>
      <c r="P267" s="124"/>
      <c r="Q267" s="124"/>
      <c r="R267" s="124"/>
      <c r="S267" s="815"/>
      <c r="T267" s="816"/>
    </row>
    <row r="268" spans="1:20" s="24" customFormat="1" hidden="1">
      <c r="A268" s="90"/>
      <c r="B268" s="345"/>
      <c r="C268" s="211"/>
      <c r="D268" s="205"/>
      <c r="E268" s="203"/>
      <c r="F268" s="203"/>
      <c r="G268" s="203"/>
      <c r="H268" s="203"/>
      <c r="I268" s="203"/>
      <c r="J268" s="203"/>
      <c r="K268" s="203"/>
      <c r="L268" s="205"/>
      <c r="M268" s="203"/>
      <c r="N268" s="203">
        <v>1</v>
      </c>
      <c r="O268" s="90"/>
      <c r="P268" s="90"/>
      <c r="Q268" s="90"/>
      <c r="R268" s="90"/>
      <c r="S268" s="25"/>
      <c r="T268" s="25"/>
    </row>
    <row r="269" spans="1:20" s="368" customFormat="1">
      <c r="A269" s="426"/>
      <c r="B269" s="574"/>
      <c r="C269" s="1501" t="s">
        <v>392</v>
      </c>
      <c r="D269" s="1501"/>
      <c r="E269" s="124"/>
      <c r="F269" s="124"/>
      <c r="G269" s="97"/>
      <c r="H269" s="202"/>
      <c r="I269" s="201"/>
      <c r="J269" s="40"/>
      <c r="K269" s="124"/>
      <c r="L269" s="799"/>
      <c r="M269" s="427"/>
      <c r="N269" s="125"/>
      <c r="O269" s="177"/>
      <c r="P269" s="124"/>
      <c r="Q269" s="124"/>
      <c r="R269" s="124"/>
      <c r="S269" s="815"/>
      <c r="T269" s="816"/>
    </row>
    <row r="270" spans="1:20" s="368" customFormat="1">
      <c r="A270" s="426"/>
      <c r="B270" s="574"/>
      <c r="C270" s="448" t="s">
        <v>233</v>
      </c>
      <c r="D270" s="1469" t="s">
        <v>740</v>
      </c>
      <c r="E270" s="1470"/>
      <c r="F270" s="1470"/>
      <c r="G270" s="97"/>
      <c r="H270" s="202"/>
      <c r="I270" s="202"/>
      <c r="J270" s="40"/>
      <c r="K270" s="124"/>
      <c r="L270" s="799"/>
      <c r="M270" s="427"/>
      <c r="N270" s="125"/>
      <c r="O270" s="177"/>
      <c r="P270" s="124"/>
      <c r="Q270" s="124"/>
      <c r="R270" s="124"/>
      <c r="S270" s="815"/>
      <c r="T270" s="816"/>
    </row>
    <row r="271" spans="1:20" s="368" customFormat="1">
      <c r="A271" s="426"/>
      <c r="B271" s="574"/>
      <c r="C271" s="448" t="s">
        <v>450</v>
      </c>
      <c r="D271" s="1508" t="s">
        <v>738</v>
      </c>
      <c r="E271" s="1509"/>
      <c r="F271" s="1510"/>
      <c r="G271" s="97"/>
      <c r="H271" s="202"/>
      <c r="I271" s="202"/>
      <c r="J271" s="40"/>
      <c r="K271" s="124"/>
      <c r="L271" s="799"/>
      <c r="M271" s="427"/>
      <c r="N271" s="125"/>
      <c r="O271" s="177"/>
      <c r="P271" s="124"/>
      <c r="Q271" s="124"/>
      <c r="R271" s="124"/>
      <c r="S271" s="815"/>
      <c r="T271" s="816"/>
    </row>
    <row r="272" spans="1:20" s="29" customFormat="1" ht="31.5">
      <c r="A272" s="426"/>
      <c r="B272" s="574"/>
      <c r="C272" s="1163">
        <v>1</v>
      </c>
      <c r="D272" s="1164" t="s">
        <v>2577</v>
      </c>
      <c r="E272" s="1163" t="s">
        <v>63</v>
      </c>
      <c r="F272" s="1163" t="s">
        <v>2578</v>
      </c>
      <c r="G272" s="1163">
        <v>0.6</v>
      </c>
      <c r="H272" s="1163"/>
      <c r="I272" s="1163">
        <v>0.6</v>
      </c>
      <c r="J272" s="1163" t="s">
        <v>337</v>
      </c>
      <c r="K272" s="1163" t="s">
        <v>692</v>
      </c>
      <c r="L272" s="1164" t="s">
        <v>2579</v>
      </c>
      <c r="M272" s="46"/>
      <c r="N272" s="46"/>
      <c r="O272" s="427"/>
      <c r="P272" s="426"/>
      <c r="Q272" s="426"/>
      <c r="R272" s="426"/>
      <c r="S272" s="595">
        <v>1</v>
      </c>
      <c r="T272" s="583">
        <f>I272</f>
        <v>0.6</v>
      </c>
    </row>
    <row r="273" spans="1:76" s="29" customFormat="1" ht="78.75">
      <c r="A273" s="426"/>
      <c r="B273" s="574"/>
      <c r="C273" s="1163">
        <v>2</v>
      </c>
      <c r="D273" s="1164" t="s">
        <v>352</v>
      </c>
      <c r="E273" s="1163" t="s">
        <v>12</v>
      </c>
      <c r="F273" s="1163" t="s">
        <v>353</v>
      </c>
      <c r="G273" s="1194">
        <v>0.2</v>
      </c>
      <c r="H273" s="1194"/>
      <c r="I273" s="1195">
        <v>0.2</v>
      </c>
      <c r="J273" s="1163" t="s">
        <v>337</v>
      </c>
      <c r="K273" s="1163" t="s">
        <v>1004</v>
      </c>
      <c r="L273" s="1164" t="s">
        <v>354</v>
      </c>
      <c r="M273" s="46"/>
      <c r="N273" s="46"/>
      <c r="O273" s="427"/>
      <c r="P273" s="426"/>
      <c r="Q273" s="426"/>
      <c r="R273" s="426"/>
      <c r="S273" s="595"/>
      <c r="T273" s="583"/>
    </row>
    <row r="274" spans="1:76" s="29" customFormat="1" ht="63">
      <c r="A274" s="426"/>
      <c r="B274" s="574"/>
      <c r="C274" s="1163">
        <v>3</v>
      </c>
      <c r="D274" s="1164" t="s">
        <v>470</v>
      </c>
      <c r="E274" s="1163" t="s">
        <v>471</v>
      </c>
      <c r="F274" s="1163" t="s">
        <v>472</v>
      </c>
      <c r="G274" s="1163">
        <v>45.25</v>
      </c>
      <c r="H274" s="1163">
        <v>0.85</v>
      </c>
      <c r="I274" s="1163">
        <v>0.85</v>
      </c>
      <c r="J274" s="1163" t="s">
        <v>49</v>
      </c>
      <c r="K274" s="1163" t="s">
        <v>1005</v>
      </c>
      <c r="L274" s="1164" t="s">
        <v>473</v>
      </c>
      <c r="M274" s="46"/>
      <c r="N274" s="46"/>
      <c r="O274" s="427"/>
      <c r="P274" s="426"/>
      <c r="Q274" s="426"/>
      <c r="R274" s="426"/>
      <c r="S274" s="595"/>
      <c r="T274" s="583"/>
    </row>
    <row r="275" spans="1:76" s="29" customFormat="1" ht="31.5">
      <c r="A275" s="426"/>
      <c r="B275" s="574"/>
      <c r="C275" s="1163">
        <v>4</v>
      </c>
      <c r="D275" s="1196" t="s">
        <v>481</v>
      </c>
      <c r="E275" s="1196" t="s">
        <v>75</v>
      </c>
      <c r="F275" s="1163" t="s">
        <v>482</v>
      </c>
      <c r="G275" s="1196">
        <v>12.94</v>
      </c>
      <c r="H275" s="1196"/>
      <c r="I275" s="1196">
        <v>12.94</v>
      </c>
      <c r="J275" s="1163" t="s">
        <v>49</v>
      </c>
      <c r="K275" s="1163" t="s">
        <v>347</v>
      </c>
      <c r="L275" s="1197" t="s">
        <v>1006</v>
      </c>
      <c r="M275" s="46"/>
      <c r="N275" s="46"/>
      <c r="O275" s="427"/>
      <c r="P275" s="426"/>
      <c r="Q275" s="426"/>
      <c r="R275" s="426"/>
      <c r="S275" s="595"/>
      <c r="T275" s="583"/>
    </row>
    <row r="276" spans="1:76" s="422" customFormat="1" ht="31.5">
      <c r="A276" s="76"/>
      <c r="B276" s="346"/>
      <c r="C276" s="1163">
        <v>5</v>
      </c>
      <c r="D276" s="1196" t="s">
        <v>483</v>
      </c>
      <c r="E276" s="1196" t="s">
        <v>75</v>
      </c>
      <c r="F276" s="1163" t="s">
        <v>484</v>
      </c>
      <c r="G276" s="1196">
        <v>21</v>
      </c>
      <c r="H276" s="1163"/>
      <c r="I276" s="1195">
        <v>21</v>
      </c>
      <c r="J276" s="1163" t="s">
        <v>49</v>
      </c>
      <c r="K276" s="1163" t="s">
        <v>1007</v>
      </c>
      <c r="L276" s="1197" t="s">
        <v>1008</v>
      </c>
      <c r="M276" s="46"/>
      <c r="N276" s="46"/>
      <c r="O276" s="46"/>
      <c r="P276" s="90"/>
      <c r="Q276" s="76"/>
      <c r="R276" s="76"/>
      <c r="S276" s="595">
        <v>1</v>
      </c>
      <c r="T276" s="583">
        <f>I276</f>
        <v>21</v>
      </c>
    </row>
    <row r="277" spans="1:76" s="384" customFormat="1">
      <c r="A277" s="76"/>
      <c r="B277" s="346"/>
      <c r="C277" s="192" t="s">
        <v>431</v>
      </c>
      <c r="D277" s="1519" t="s">
        <v>742</v>
      </c>
      <c r="E277" s="1520"/>
      <c r="F277" s="1521"/>
      <c r="G277" s="192"/>
      <c r="H277" s="192"/>
      <c r="I277" s="192"/>
      <c r="J277" s="192"/>
      <c r="K277" s="192"/>
      <c r="L277" s="1073"/>
      <c r="M277" s="607"/>
      <c r="N277" s="192"/>
      <c r="O277" s="177"/>
      <c r="P277" s="177"/>
      <c r="Q277" s="194"/>
      <c r="R277" s="194"/>
      <c r="S277" s="815"/>
      <c r="T277" s="816"/>
    </row>
    <row r="278" spans="1:76" s="866" customFormat="1" ht="47.25">
      <c r="A278" s="6"/>
      <c r="B278" s="865"/>
      <c r="C278" s="90">
        <v>6</v>
      </c>
      <c r="D278" s="122" t="s">
        <v>1009</v>
      </c>
      <c r="E278" s="76" t="s">
        <v>75</v>
      </c>
      <c r="F278" s="123" t="s">
        <v>1010</v>
      </c>
      <c r="G278" s="3">
        <v>9.5</v>
      </c>
      <c r="H278" s="584">
        <v>7.54</v>
      </c>
      <c r="I278" s="3">
        <v>9.5</v>
      </c>
      <c r="J278" s="90" t="s">
        <v>49</v>
      </c>
      <c r="K278" s="123" t="s">
        <v>460</v>
      </c>
      <c r="L278" s="216" t="s">
        <v>1011</v>
      </c>
      <c r="M278" s="7"/>
      <c r="N278" s="7"/>
      <c r="O278" s="123"/>
      <c r="P278" s="123"/>
      <c r="Q278" s="6"/>
      <c r="R278" s="6"/>
      <c r="S278" s="63"/>
      <c r="T278" s="62"/>
    </row>
    <row r="279" spans="1:76" s="88" customFormat="1" ht="31.5">
      <c r="A279" s="76"/>
      <c r="B279" s="346"/>
      <c r="C279" s="90">
        <v>7</v>
      </c>
      <c r="D279" s="122" t="s">
        <v>1012</v>
      </c>
      <c r="E279" s="76" t="s">
        <v>75</v>
      </c>
      <c r="F279" s="123" t="s">
        <v>1013</v>
      </c>
      <c r="G279" s="3">
        <v>12</v>
      </c>
      <c r="H279" s="584"/>
      <c r="I279" s="3">
        <v>12</v>
      </c>
      <c r="J279" s="90" t="s">
        <v>49</v>
      </c>
      <c r="K279" s="123" t="s">
        <v>408</v>
      </c>
      <c r="L279" s="216" t="s">
        <v>1014</v>
      </c>
      <c r="M279" s="46"/>
      <c r="N279" s="46"/>
      <c r="O279" s="46"/>
      <c r="P279" s="90"/>
      <c r="Q279" s="76"/>
      <c r="R279" s="76"/>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c r="AV279" s="91"/>
      <c r="AW279" s="91"/>
      <c r="AX279" s="91"/>
      <c r="AY279" s="91"/>
      <c r="AZ279" s="91"/>
      <c r="BA279" s="91"/>
      <c r="BB279" s="91"/>
      <c r="BC279" s="91"/>
      <c r="BD279" s="91"/>
      <c r="BE279" s="91"/>
      <c r="BF279" s="91"/>
      <c r="BG279" s="91"/>
      <c r="BH279" s="91"/>
      <c r="BI279" s="91"/>
      <c r="BJ279" s="91"/>
      <c r="BK279" s="91"/>
      <c r="BL279" s="91"/>
      <c r="BM279" s="91"/>
      <c r="BN279" s="91"/>
      <c r="BO279" s="91"/>
      <c r="BP279" s="91"/>
      <c r="BQ279" s="91"/>
      <c r="BR279" s="91"/>
      <c r="BS279" s="91"/>
      <c r="BT279" s="91"/>
      <c r="BU279" s="91"/>
      <c r="BV279" s="91"/>
      <c r="BW279" s="91"/>
      <c r="BX279" s="91"/>
    </row>
    <row r="280" spans="1:76" s="368" customFormat="1">
      <c r="A280" s="426"/>
      <c r="B280" s="574"/>
      <c r="C280" s="448" t="s">
        <v>234</v>
      </c>
      <c r="D280" s="1469" t="s">
        <v>1048</v>
      </c>
      <c r="E280" s="1470"/>
      <c r="F280" s="1470"/>
      <c r="G280" s="97"/>
      <c r="H280" s="202"/>
      <c r="I280" s="202"/>
      <c r="J280" s="280"/>
      <c r="K280" s="149"/>
      <c r="L280" s="799"/>
      <c r="M280" s="427"/>
      <c r="N280" s="125"/>
      <c r="O280" s="177"/>
      <c r="P280" s="124"/>
      <c r="Q280" s="124"/>
      <c r="R280" s="124"/>
      <c r="S280" s="815"/>
      <c r="T280" s="816"/>
    </row>
    <row r="281" spans="1:76" s="866" customFormat="1" ht="63">
      <c r="A281" s="6"/>
      <c r="B281" s="865"/>
      <c r="C281" s="90">
        <v>8</v>
      </c>
      <c r="D281" s="122" t="s">
        <v>3991</v>
      </c>
      <c r="E281" s="76" t="s">
        <v>63</v>
      </c>
      <c r="F281" s="123" t="s">
        <v>2578</v>
      </c>
      <c r="G281" s="3">
        <v>0.6</v>
      </c>
      <c r="H281" s="584"/>
      <c r="I281" s="3">
        <v>0.6</v>
      </c>
      <c r="J281" s="90" t="s">
        <v>337</v>
      </c>
      <c r="K281" s="123" t="s">
        <v>3992</v>
      </c>
      <c r="L281" s="216" t="s">
        <v>3993</v>
      </c>
      <c r="M281" s="7"/>
      <c r="N281" s="7"/>
      <c r="O281" s="123"/>
      <c r="P281" s="123"/>
      <c r="Q281" s="6"/>
      <c r="R281" s="6"/>
      <c r="S281" s="63"/>
      <c r="T281" s="62"/>
    </row>
    <row r="282" spans="1:76" s="866" customFormat="1" ht="31.5">
      <c r="A282" s="6"/>
      <c r="B282" s="865"/>
      <c r="C282" s="90">
        <v>9</v>
      </c>
      <c r="D282" s="122" t="s">
        <v>3994</v>
      </c>
      <c r="E282" s="76" t="s">
        <v>63</v>
      </c>
      <c r="F282" s="123" t="s">
        <v>2578</v>
      </c>
      <c r="G282" s="3">
        <v>0.73950000000000005</v>
      </c>
      <c r="H282" s="584"/>
      <c r="I282" s="3">
        <v>0.73950000000000005</v>
      </c>
      <c r="J282" s="90" t="s">
        <v>337</v>
      </c>
      <c r="K282" s="123" t="s">
        <v>692</v>
      </c>
      <c r="L282" s="216" t="s">
        <v>3995</v>
      </c>
      <c r="M282" s="7"/>
      <c r="N282" s="7">
        <v>1</v>
      </c>
      <c r="O282" s="123"/>
      <c r="P282" s="123"/>
      <c r="Q282" s="6"/>
      <c r="R282" s="6"/>
      <c r="S282" s="63"/>
      <c r="T282" s="62"/>
    </row>
    <row r="283" spans="1:76" s="368" customFormat="1">
      <c r="A283" s="426"/>
      <c r="B283" s="574"/>
      <c r="C283" s="1501" t="s">
        <v>393</v>
      </c>
      <c r="D283" s="1501"/>
      <c r="E283" s="124"/>
      <c r="F283" s="124"/>
      <c r="G283" s="97"/>
      <c r="H283" s="202"/>
      <c r="I283" s="201"/>
      <c r="J283" s="40"/>
      <c r="K283" s="124"/>
      <c r="L283" s="799"/>
      <c r="M283" s="427"/>
      <c r="N283" s="125"/>
      <c r="O283" s="177"/>
      <c r="P283" s="124"/>
      <c r="Q283" s="124"/>
      <c r="R283" s="124"/>
      <c r="S283" s="815"/>
      <c r="T283" s="816"/>
    </row>
    <row r="284" spans="1:76" s="368" customFormat="1">
      <c r="A284" s="426"/>
      <c r="B284" s="574"/>
      <c r="C284" s="448" t="s">
        <v>233</v>
      </c>
      <c r="D284" s="1469" t="s">
        <v>740</v>
      </c>
      <c r="E284" s="1470"/>
      <c r="F284" s="1470"/>
      <c r="G284" s="97"/>
      <c r="H284" s="202"/>
      <c r="I284" s="202"/>
      <c r="J284" s="40"/>
      <c r="K284" s="124"/>
      <c r="L284" s="799"/>
      <c r="M284" s="427"/>
      <c r="N284" s="125"/>
      <c r="O284" s="177"/>
      <c r="P284" s="124"/>
      <c r="Q284" s="124"/>
      <c r="R284" s="124"/>
      <c r="S284" s="815"/>
      <c r="T284" s="816"/>
    </row>
    <row r="285" spans="1:76" s="385" customFormat="1">
      <c r="A285" s="684"/>
      <c r="B285" s="685"/>
      <c r="C285" s="235" t="s">
        <v>450</v>
      </c>
      <c r="D285" s="1522" t="s">
        <v>738</v>
      </c>
      <c r="E285" s="1523"/>
      <c r="F285" s="1524"/>
      <c r="G285" s="234"/>
      <c r="H285" s="234"/>
      <c r="I285" s="234"/>
      <c r="J285" s="247"/>
      <c r="K285" s="247"/>
      <c r="L285" s="247"/>
      <c r="M285" s="687"/>
      <c r="N285" s="247"/>
      <c r="O285" s="177"/>
      <c r="P285" s="821"/>
      <c r="Q285" s="821"/>
      <c r="R285" s="1182"/>
      <c r="S285" s="815"/>
      <c r="T285" s="816"/>
    </row>
    <row r="286" spans="1:76" s="423" customFormat="1" ht="47.25">
      <c r="A286" s="684"/>
      <c r="B286" s="685"/>
      <c r="C286" s="484">
        <v>1</v>
      </c>
      <c r="D286" s="678" t="s">
        <v>2636</v>
      </c>
      <c r="E286" s="484" t="s">
        <v>75</v>
      </c>
      <c r="F286" s="484" t="s">
        <v>2637</v>
      </c>
      <c r="G286" s="949">
        <v>100.9</v>
      </c>
      <c r="H286" s="949"/>
      <c r="I286" s="949">
        <v>2.1</v>
      </c>
      <c r="J286" s="172" t="s">
        <v>50</v>
      </c>
      <c r="K286" s="683" t="s">
        <v>2638</v>
      </c>
      <c r="L286" s="1134" t="s">
        <v>2639</v>
      </c>
      <c r="M286" s="248"/>
      <c r="N286" s="248"/>
      <c r="O286" s="248"/>
      <c r="P286" s="248"/>
      <c r="Q286" s="248"/>
      <c r="R286" s="684"/>
      <c r="S286" s="595">
        <v>1</v>
      </c>
      <c r="T286" s="583">
        <f>I286</f>
        <v>2.1</v>
      </c>
    </row>
    <row r="287" spans="1:76" s="423" customFormat="1" ht="78.75">
      <c r="A287" s="684"/>
      <c r="B287" s="685"/>
      <c r="C287" s="484">
        <v>2</v>
      </c>
      <c r="D287" s="1183" t="s">
        <v>2640</v>
      </c>
      <c r="E287" s="248" t="s">
        <v>63</v>
      </c>
      <c r="F287" s="248" t="s">
        <v>2641</v>
      </c>
      <c r="G287" s="1133">
        <v>0.42</v>
      </c>
      <c r="H287" s="1133"/>
      <c r="I287" s="1133">
        <v>0.42</v>
      </c>
      <c r="J287" s="248" t="s">
        <v>50</v>
      </c>
      <c r="K287" s="248" t="s">
        <v>2620</v>
      </c>
      <c r="L287" s="1183" t="s">
        <v>2642</v>
      </c>
      <c r="M287" s="248"/>
      <c r="N287" s="248"/>
      <c r="O287" s="248"/>
      <c r="P287" s="248"/>
      <c r="Q287" s="248"/>
      <c r="R287" s="684"/>
      <c r="S287" s="595">
        <v>1</v>
      </c>
      <c r="T287" s="583">
        <f>I287</f>
        <v>0.42</v>
      </c>
    </row>
    <row r="288" spans="1:76" s="423" customFormat="1" ht="47.25">
      <c r="A288" s="684"/>
      <c r="B288" s="685"/>
      <c r="C288" s="484">
        <v>3</v>
      </c>
      <c r="D288" s="1183" t="s">
        <v>2643</v>
      </c>
      <c r="E288" s="248" t="s">
        <v>63</v>
      </c>
      <c r="F288" s="248" t="s">
        <v>2641</v>
      </c>
      <c r="G288" s="1133">
        <v>0.05</v>
      </c>
      <c r="H288" s="1133">
        <v>0.05</v>
      </c>
      <c r="I288" s="1133">
        <v>0.05</v>
      </c>
      <c r="J288" s="248" t="s">
        <v>50</v>
      </c>
      <c r="K288" s="248" t="s">
        <v>2638</v>
      </c>
      <c r="L288" s="1183" t="s">
        <v>2644</v>
      </c>
      <c r="M288" s="248"/>
      <c r="N288" s="248"/>
      <c r="O288" s="248"/>
      <c r="P288" s="248"/>
      <c r="Q288" s="248"/>
      <c r="R288" s="684"/>
      <c r="S288" s="595"/>
      <c r="T288" s="583"/>
    </row>
    <row r="289" spans="1:36" s="423" customFormat="1" ht="78.75">
      <c r="A289" s="684"/>
      <c r="B289" s="685"/>
      <c r="C289" s="484">
        <v>4</v>
      </c>
      <c r="D289" s="678" t="s">
        <v>2645</v>
      </c>
      <c r="E289" s="484" t="s">
        <v>63</v>
      </c>
      <c r="F289" s="484" t="s">
        <v>2646</v>
      </c>
      <c r="G289" s="949">
        <v>0.96</v>
      </c>
      <c r="H289" s="949">
        <v>0.65</v>
      </c>
      <c r="I289" s="949">
        <v>0.65</v>
      </c>
      <c r="J289" s="484" t="s">
        <v>50</v>
      </c>
      <c r="K289" s="484" t="s">
        <v>2647</v>
      </c>
      <c r="L289" s="1134" t="s">
        <v>2648</v>
      </c>
      <c r="M289" s="248"/>
      <c r="N289" s="248"/>
      <c r="O289" s="248"/>
      <c r="P289" s="248"/>
      <c r="Q289" s="248"/>
      <c r="R289" s="684"/>
      <c r="S289" s="595"/>
      <c r="T289" s="583"/>
    </row>
    <row r="290" spans="1:36" s="386" customFormat="1">
      <c r="A290" s="688"/>
      <c r="B290" s="689"/>
      <c r="C290" s="235" t="s">
        <v>431</v>
      </c>
      <c r="D290" s="1536" t="s">
        <v>741</v>
      </c>
      <c r="E290" s="1537"/>
      <c r="F290" s="1538"/>
      <c r="G290" s="237"/>
      <c r="H290" s="237"/>
      <c r="I290" s="237"/>
      <c r="J290" s="235"/>
      <c r="K290" s="235"/>
      <c r="L290" s="236"/>
      <c r="M290" s="686"/>
      <c r="N290" s="235"/>
      <c r="O290" s="177"/>
      <c r="P290" s="235"/>
      <c r="Q290" s="235"/>
      <c r="R290" s="1184"/>
      <c r="S290" s="815"/>
      <c r="T290" s="816"/>
    </row>
    <row r="291" spans="1:36" s="144" customFormat="1" ht="47.25">
      <c r="A291" s="684"/>
      <c r="B291" s="685"/>
      <c r="C291" s="484">
        <v>5</v>
      </c>
      <c r="D291" s="678" t="s">
        <v>2649</v>
      </c>
      <c r="E291" s="484" t="s">
        <v>75</v>
      </c>
      <c r="F291" s="484" t="s">
        <v>2650</v>
      </c>
      <c r="G291" s="949">
        <v>20</v>
      </c>
      <c r="H291" s="949"/>
      <c r="I291" s="949">
        <v>20</v>
      </c>
      <c r="J291" s="1185" t="s">
        <v>2589</v>
      </c>
      <c r="K291" s="484" t="s">
        <v>2615</v>
      </c>
      <c r="L291" s="1134" t="s">
        <v>2651</v>
      </c>
      <c r="M291" s="248"/>
      <c r="N291" s="248"/>
      <c r="O291" s="248"/>
      <c r="P291" s="248"/>
      <c r="Q291" s="248"/>
      <c r="R291" s="684"/>
      <c r="S291" s="690"/>
      <c r="T291" s="690"/>
    </row>
    <row r="292" spans="1:36" s="144" customFormat="1" ht="63">
      <c r="A292" s="684"/>
      <c r="B292" s="685"/>
      <c r="C292" s="484">
        <v>6</v>
      </c>
      <c r="D292" s="678" t="s">
        <v>2652</v>
      </c>
      <c r="E292" s="484" t="s">
        <v>75</v>
      </c>
      <c r="F292" s="484" t="s">
        <v>2653</v>
      </c>
      <c r="G292" s="949">
        <v>50.44</v>
      </c>
      <c r="H292" s="949"/>
      <c r="I292" s="949">
        <f>G292</f>
        <v>50.44</v>
      </c>
      <c r="J292" s="1185" t="s">
        <v>2589</v>
      </c>
      <c r="K292" s="484" t="s">
        <v>2583</v>
      </c>
      <c r="L292" s="1134" t="s">
        <v>2654</v>
      </c>
      <c r="M292" s="248"/>
      <c r="N292" s="248"/>
      <c r="O292" s="248"/>
      <c r="P292" s="248"/>
      <c r="Q292" s="248"/>
      <c r="R292" s="684"/>
      <c r="S292" s="690"/>
      <c r="T292" s="690"/>
    </row>
    <row r="293" spans="1:36" s="144" customFormat="1" ht="63">
      <c r="A293" s="684"/>
      <c r="B293" s="685"/>
      <c r="C293" s="484">
        <v>7</v>
      </c>
      <c r="D293" s="678" t="s">
        <v>2655</v>
      </c>
      <c r="E293" s="484" t="s">
        <v>12</v>
      </c>
      <c r="F293" s="484" t="s">
        <v>2656</v>
      </c>
      <c r="G293" s="949">
        <v>0.06</v>
      </c>
      <c r="H293" s="949"/>
      <c r="I293" s="949">
        <v>0.06</v>
      </c>
      <c r="J293" s="1185" t="s">
        <v>2589</v>
      </c>
      <c r="K293" s="484" t="s">
        <v>2596</v>
      </c>
      <c r="L293" s="1134" t="s">
        <v>2657</v>
      </c>
      <c r="M293" s="248"/>
      <c r="N293" s="248"/>
      <c r="O293" s="248"/>
      <c r="P293" s="248"/>
      <c r="Q293" s="248"/>
      <c r="R293" s="684"/>
      <c r="S293" s="690"/>
      <c r="T293" s="690"/>
    </row>
    <row r="294" spans="1:36" s="144" customFormat="1" ht="94.5">
      <c r="A294" s="684"/>
      <c r="B294" s="685"/>
      <c r="C294" s="484">
        <v>8</v>
      </c>
      <c r="D294" s="1183" t="s">
        <v>2658</v>
      </c>
      <c r="E294" s="248" t="s">
        <v>38</v>
      </c>
      <c r="F294" s="248" t="s">
        <v>2659</v>
      </c>
      <c r="G294" s="1133">
        <v>31.5</v>
      </c>
      <c r="H294" s="1133"/>
      <c r="I294" s="1133">
        <v>7.5</v>
      </c>
      <c r="J294" s="248" t="s">
        <v>50</v>
      </c>
      <c r="K294" s="248" t="s">
        <v>2634</v>
      </c>
      <c r="L294" s="1183" t="s">
        <v>2660</v>
      </c>
      <c r="M294" s="248"/>
      <c r="N294" s="248"/>
      <c r="O294" s="248"/>
      <c r="P294" s="248"/>
      <c r="Q294" s="248"/>
      <c r="R294" s="684"/>
      <c r="S294" s="690"/>
      <c r="T294" s="690"/>
    </row>
    <row r="295" spans="1:36" s="368" customFormat="1">
      <c r="A295" s="426"/>
      <c r="B295" s="574"/>
      <c r="C295" s="448" t="s">
        <v>234</v>
      </c>
      <c r="D295" s="1469" t="s">
        <v>1048</v>
      </c>
      <c r="E295" s="1470"/>
      <c r="F295" s="1470"/>
      <c r="G295" s="97"/>
      <c r="H295" s="202"/>
      <c r="I295" s="202"/>
      <c r="J295" s="280"/>
      <c r="K295" s="149"/>
      <c r="L295" s="799"/>
      <c r="M295" s="427"/>
      <c r="N295" s="125"/>
      <c r="O295" s="177"/>
      <c r="P295" s="124"/>
      <c r="Q295" s="124"/>
      <c r="R295" s="124"/>
      <c r="S295" s="815"/>
      <c r="T295" s="816"/>
    </row>
    <row r="296" spans="1:36" s="28" customFormat="1" ht="110.25">
      <c r="A296" s="428"/>
      <c r="B296" s="691"/>
      <c r="C296" s="248">
        <v>9</v>
      </c>
      <c r="D296" s="1183" t="s">
        <v>2681</v>
      </c>
      <c r="E296" s="248" t="s">
        <v>12</v>
      </c>
      <c r="F296" s="248" t="s">
        <v>2682</v>
      </c>
      <c r="G296" s="1133">
        <v>0.23</v>
      </c>
      <c r="H296" s="1133"/>
      <c r="I296" s="1133">
        <v>0.04</v>
      </c>
      <c r="J296" s="248" t="s">
        <v>50</v>
      </c>
      <c r="K296" s="248" t="s">
        <v>2683</v>
      </c>
      <c r="L296" s="1183" t="s">
        <v>2684</v>
      </c>
      <c r="M296" s="484"/>
      <c r="N296" s="484"/>
      <c r="O296" s="428"/>
      <c r="P296" s="428"/>
      <c r="Q296" s="428"/>
      <c r="R296" s="428"/>
      <c r="S296" s="692"/>
      <c r="T296" s="692"/>
    </row>
    <row r="297" spans="1:36" s="368" customFormat="1">
      <c r="A297" s="426"/>
      <c r="B297" s="574"/>
      <c r="C297" s="1501" t="s">
        <v>394</v>
      </c>
      <c r="D297" s="1501"/>
      <c r="E297" s="124"/>
      <c r="F297" s="124"/>
      <c r="G297" s="97"/>
      <c r="H297" s="202"/>
      <c r="I297" s="201"/>
      <c r="J297" s="40"/>
      <c r="K297" s="124"/>
      <c r="L297" s="799"/>
      <c r="M297" s="427"/>
      <c r="N297" s="125"/>
      <c r="O297" s="177"/>
      <c r="P297" s="124"/>
      <c r="Q297" s="124"/>
      <c r="R297" s="124"/>
      <c r="S297" s="815"/>
      <c r="T297" s="816"/>
    </row>
    <row r="298" spans="1:36" s="368" customFormat="1">
      <c r="A298" s="426"/>
      <c r="B298" s="574"/>
      <c r="C298" s="448" t="s">
        <v>233</v>
      </c>
      <c r="D298" s="1469" t="s">
        <v>740</v>
      </c>
      <c r="E298" s="1470"/>
      <c r="F298" s="1470"/>
      <c r="G298" s="97"/>
      <c r="H298" s="202"/>
      <c r="I298" s="202"/>
      <c r="J298" s="40"/>
      <c r="K298" s="124"/>
      <c r="L298" s="799"/>
      <c r="M298" s="427"/>
      <c r="N298" s="125"/>
      <c r="O298" s="177"/>
      <c r="P298" s="124"/>
      <c r="Q298" s="124"/>
      <c r="R298" s="124"/>
      <c r="S298" s="815"/>
      <c r="T298" s="816"/>
    </row>
    <row r="299" spans="1:36" s="63" customFormat="1" ht="47.25">
      <c r="A299" s="592"/>
      <c r="B299" s="593"/>
      <c r="C299" s="956">
        <v>1</v>
      </c>
      <c r="D299" s="963" t="s">
        <v>2726</v>
      </c>
      <c r="E299" s="443" t="s">
        <v>75</v>
      </c>
      <c r="F299" s="443" t="s">
        <v>2727</v>
      </c>
      <c r="G299" s="962">
        <v>72.5</v>
      </c>
      <c r="H299" s="962"/>
      <c r="I299" s="962">
        <v>72.5</v>
      </c>
      <c r="J299" s="443" t="s">
        <v>2693</v>
      </c>
      <c r="K299" s="443" t="s">
        <v>2718</v>
      </c>
      <c r="L299" s="443" t="s">
        <v>2728</v>
      </c>
      <c r="M299" s="484"/>
      <c r="N299" s="484"/>
      <c r="O299" s="693"/>
      <c r="P299" s="592"/>
      <c r="Q299" s="592"/>
      <c r="R299" s="592"/>
      <c r="S299" s="595">
        <v>1</v>
      </c>
      <c r="T299" s="583">
        <f>I299</f>
        <v>72.5</v>
      </c>
      <c r="U299" s="126"/>
      <c r="V299" s="126"/>
      <c r="W299" s="126"/>
      <c r="X299" s="126"/>
      <c r="Y299" s="126"/>
      <c r="Z299" s="126"/>
      <c r="AA299" s="126"/>
      <c r="AB299" s="126"/>
      <c r="AC299" s="126"/>
      <c r="AD299" s="126"/>
      <c r="AE299" s="126"/>
      <c r="AF299" s="126"/>
      <c r="AG299" s="126"/>
      <c r="AH299" s="126"/>
      <c r="AI299" s="126"/>
      <c r="AJ299" s="126"/>
    </row>
    <row r="300" spans="1:36" s="368" customFormat="1">
      <c r="A300" s="426"/>
      <c r="B300" s="574"/>
      <c r="C300" s="448" t="s">
        <v>234</v>
      </c>
      <c r="D300" s="1469" t="s">
        <v>1048</v>
      </c>
      <c r="E300" s="1470"/>
      <c r="F300" s="1470"/>
      <c r="G300" s="97"/>
      <c r="H300" s="202"/>
      <c r="I300" s="202"/>
      <c r="J300" s="280"/>
      <c r="K300" s="149"/>
      <c r="L300" s="799"/>
      <c r="M300" s="427"/>
      <c r="N300" s="125"/>
      <c r="O300" s="177"/>
      <c r="P300" s="124"/>
      <c r="Q300" s="124"/>
      <c r="R300" s="124"/>
      <c r="S300" s="815"/>
      <c r="T300" s="816"/>
    </row>
    <row r="301" spans="1:36" s="63" customFormat="1" ht="63">
      <c r="A301" s="592"/>
      <c r="B301" s="593"/>
      <c r="C301" s="956">
        <v>2</v>
      </c>
      <c r="D301" s="963" t="s">
        <v>3996</v>
      </c>
      <c r="E301" s="443" t="s">
        <v>63</v>
      </c>
      <c r="F301" s="443" t="s">
        <v>2578</v>
      </c>
      <c r="G301" s="962">
        <v>0.2</v>
      </c>
      <c r="H301" s="962"/>
      <c r="I301" s="962">
        <v>0.2</v>
      </c>
      <c r="J301" s="443" t="s">
        <v>2693</v>
      </c>
      <c r="K301" s="443" t="s">
        <v>3997</v>
      </c>
      <c r="L301" s="443" t="s">
        <v>3998</v>
      </c>
      <c r="M301" s="484"/>
      <c r="N301" s="484"/>
      <c r="O301" s="693"/>
      <c r="P301" s="592"/>
      <c r="Q301" s="592"/>
      <c r="R301" s="592"/>
      <c r="S301" s="595"/>
      <c r="T301" s="583"/>
      <c r="U301" s="126"/>
      <c r="V301" s="126"/>
      <c r="W301" s="126"/>
      <c r="X301" s="126"/>
      <c r="Y301" s="126"/>
      <c r="Z301" s="126"/>
      <c r="AA301" s="126"/>
      <c r="AB301" s="126"/>
      <c r="AC301" s="126"/>
      <c r="AD301" s="126"/>
      <c r="AE301" s="126"/>
      <c r="AF301" s="126"/>
      <c r="AG301" s="126"/>
      <c r="AH301" s="126"/>
      <c r="AI301" s="126"/>
      <c r="AJ301" s="126"/>
    </row>
    <row r="302" spans="1:36" s="368" customFormat="1">
      <c r="A302" s="426"/>
      <c r="B302" s="574"/>
      <c r="C302" s="1501" t="s">
        <v>395</v>
      </c>
      <c r="D302" s="1501"/>
      <c r="E302" s="124"/>
      <c r="F302" s="124"/>
      <c r="G302" s="97"/>
      <c r="H302" s="202"/>
      <c r="I302" s="201"/>
      <c r="J302" s="40"/>
      <c r="K302" s="124"/>
      <c r="L302" s="799"/>
      <c r="M302" s="427"/>
      <c r="N302" s="125"/>
      <c r="O302" s="177"/>
      <c r="P302" s="124"/>
      <c r="Q302" s="124"/>
      <c r="R302" s="124"/>
      <c r="S302" s="815"/>
      <c r="T302" s="816"/>
    </row>
    <row r="303" spans="1:36" s="368" customFormat="1" ht="54" customHeight="1">
      <c r="A303" s="426"/>
      <c r="B303" s="574"/>
      <c r="C303" s="448" t="s">
        <v>233</v>
      </c>
      <c r="D303" s="1469" t="s">
        <v>740</v>
      </c>
      <c r="E303" s="1470"/>
      <c r="F303" s="1470"/>
      <c r="G303" s="97"/>
      <c r="H303" s="202"/>
      <c r="I303" s="202"/>
      <c r="J303" s="280"/>
      <c r="K303" s="149"/>
      <c r="L303" s="799"/>
      <c r="M303" s="427"/>
      <c r="N303" s="125"/>
      <c r="O303" s="177"/>
      <c r="P303" s="124"/>
      <c r="Q303" s="124"/>
      <c r="R303" s="124"/>
      <c r="S303" s="815"/>
      <c r="T303" s="816"/>
    </row>
    <row r="304" spans="1:36" s="63" customFormat="1" ht="157.5">
      <c r="A304" s="592"/>
      <c r="B304" s="593"/>
      <c r="C304" s="941">
        <v>1</v>
      </c>
      <c r="D304" s="1142" t="s">
        <v>1036</v>
      </c>
      <c r="E304" s="941" t="s">
        <v>23</v>
      </c>
      <c r="F304" s="941" t="s">
        <v>274</v>
      </c>
      <c r="G304" s="941">
        <v>7.7767999999999997</v>
      </c>
      <c r="H304" s="1142"/>
      <c r="I304" s="941">
        <v>7.7767999999999997</v>
      </c>
      <c r="J304" s="941" t="s">
        <v>53</v>
      </c>
      <c r="K304" s="941" t="s">
        <v>157</v>
      </c>
      <c r="L304" s="1142" t="s">
        <v>1037</v>
      </c>
      <c r="M304" s="694"/>
      <c r="N304" s="694"/>
      <c r="O304" s="694"/>
      <c r="P304" s="592"/>
      <c r="Q304" s="592"/>
      <c r="R304" s="592"/>
      <c r="S304" s="595">
        <v>1</v>
      </c>
      <c r="T304" s="583">
        <f t="shared" ref="T304:T309" si="8">I304</f>
        <v>7.7767999999999997</v>
      </c>
    </row>
    <row r="305" spans="1:38" s="63" customFormat="1" ht="126">
      <c r="A305" s="592"/>
      <c r="B305" s="593"/>
      <c r="C305" s="941">
        <v>2</v>
      </c>
      <c r="D305" s="1142" t="s">
        <v>275</v>
      </c>
      <c r="E305" s="941" t="s">
        <v>32</v>
      </c>
      <c r="F305" s="941" t="s">
        <v>276</v>
      </c>
      <c r="G305" s="941">
        <v>55.7</v>
      </c>
      <c r="H305" s="1142"/>
      <c r="I305" s="941">
        <v>55.7</v>
      </c>
      <c r="J305" s="941" t="s">
        <v>53</v>
      </c>
      <c r="K305" s="941" t="s">
        <v>157</v>
      </c>
      <c r="L305" s="1142" t="s">
        <v>1038</v>
      </c>
      <c r="M305" s="603"/>
      <c r="N305" s="603"/>
      <c r="O305" s="694"/>
      <c r="P305" s="592"/>
      <c r="Q305" s="592"/>
      <c r="R305" s="592"/>
      <c r="S305" s="595">
        <v>1</v>
      </c>
      <c r="T305" s="583">
        <f t="shared" si="8"/>
        <v>55.7</v>
      </c>
    </row>
    <row r="306" spans="1:38" s="63" customFormat="1" ht="63">
      <c r="A306" s="592"/>
      <c r="B306" s="593"/>
      <c r="C306" s="941">
        <v>3</v>
      </c>
      <c r="D306" s="1142" t="s">
        <v>277</v>
      </c>
      <c r="E306" s="941" t="s">
        <v>32</v>
      </c>
      <c r="F306" s="941" t="s">
        <v>278</v>
      </c>
      <c r="G306" s="941">
        <v>0.98150000000000004</v>
      </c>
      <c r="H306" s="1142"/>
      <c r="I306" s="941">
        <v>0.5</v>
      </c>
      <c r="J306" s="941" t="s">
        <v>53</v>
      </c>
      <c r="K306" s="941" t="s">
        <v>157</v>
      </c>
      <c r="L306" s="1142" t="s">
        <v>1039</v>
      </c>
      <c r="M306" s="603"/>
      <c r="N306" s="603"/>
      <c r="O306" s="694"/>
      <c r="P306" s="592"/>
      <c r="Q306" s="592"/>
      <c r="R306" s="592"/>
      <c r="S306" s="595">
        <v>1</v>
      </c>
      <c r="T306" s="583">
        <f t="shared" si="8"/>
        <v>0.5</v>
      </c>
    </row>
    <row r="307" spans="1:38" s="63" customFormat="1" ht="63">
      <c r="A307" s="592"/>
      <c r="B307" s="593"/>
      <c r="C307" s="941">
        <v>4</v>
      </c>
      <c r="D307" s="1142" t="s">
        <v>283</v>
      </c>
      <c r="E307" s="941" t="s">
        <v>63</v>
      </c>
      <c r="F307" s="941" t="s">
        <v>64</v>
      </c>
      <c r="G307" s="941">
        <v>2.5000000000000001E-2</v>
      </c>
      <c r="H307" s="1142"/>
      <c r="I307" s="941">
        <v>2.5000000000000001E-2</v>
      </c>
      <c r="J307" s="941" t="s">
        <v>53</v>
      </c>
      <c r="K307" s="941" t="s">
        <v>284</v>
      </c>
      <c r="L307" s="868" t="s">
        <v>1040</v>
      </c>
      <c r="M307" s="603"/>
      <c r="N307" s="603"/>
      <c r="O307" s="603"/>
      <c r="P307" s="592"/>
      <c r="Q307" s="592"/>
      <c r="R307" s="592"/>
      <c r="S307" s="595">
        <v>1</v>
      </c>
      <c r="T307" s="583">
        <f t="shared" si="8"/>
        <v>2.5000000000000001E-2</v>
      </c>
    </row>
    <row r="308" spans="1:38" s="63" customFormat="1" ht="110.25">
      <c r="A308" s="592"/>
      <c r="B308" s="593"/>
      <c r="C308" s="941">
        <v>5</v>
      </c>
      <c r="D308" s="1142" t="s">
        <v>695</v>
      </c>
      <c r="E308" s="1186" t="s">
        <v>38</v>
      </c>
      <c r="F308" s="941" t="s">
        <v>696</v>
      </c>
      <c r="G308" s="941">
        <v>0.38</v>
      </c>
      <c r="H308" s="1142"/>
      <c r="I308" s="941">
        <v>1.29E-2</v>
      </c>
      <c r="J308" s="941" t="s">
        <v>53</v>
      </c>
      <c r="K308" s="941" t="s">
        <v>270</v>
      </c>
      <c r="L308" s="1142" t="s">
        <v>1041</v>
      </c>
      <c r="M308" s="603"/>
      <c r="N308" s="603"/>
      <c r="O308" s="600"/>
      <c r="P308" s="592"/>
      <c r="Q308" s="592"/>
      <c r="R308" s="592"/>
      <c r="S308" s="595">
        <v>1</v>
      </c>
      <c r="T308" s="583">
        <f t="shared" si="8"/>
        <v>1.29E-2</v>
      </c>
    </row>
    <row r="309" spans="1:38" s="63" customFormat="1" ht="78.75">
      <c r="A309" s="592"/>
      <c r="B309" s="593"/>
      <c r="C309" s="941">
        <v>6</v>
      </c>
      <c r="D309" s="868" t="s">
        <v>1042</v>
      </c>
      <c r="E309" s="867" t="s">
        <v>32</v>
      </c>
      <c r="F309" s="867" t="s">
        <v>1043</v>
      </c>
      <c r="G309" s="867">
        <v>301.85000000000002</v>
      </c>
      <c r="H309" s="867"/>
      <c r="I309" s="867">
        <v>69.34</v>
      </c>
      <c r="J309" s="867" t="s">
        <v>53</v>
      </c>
      <c r="K309" s="867" t="s">
        <v>1044</v>
      </c>
      <c r="L309" s="884" t="s">
        <v>1045</v>
      </c>
      <c r="M309" s="46"/>
      <c r="N309" s="46"/>
      <c r="O309" s="90">
        <v>1</v>
      </c>
      <c r="P309" s="589">
        <f>I309</f>
        <v>69.34</v>
      </c>
      <c r="Q309" s="592"/>
      <c r="R309" s="592"/>
      <c r="S309" s="595">
        <v>1</v>
      </c>
      <c r="T309" s="583">
        <f t="shared" si="8"/>
        <v>69.34</v>
      </c>
    </row>
    <row r="310" spans="1:38" s="368" customFormat="1" hidden="1">
      <c r="A310" s="426"/>
      <c r="B310" s="574"/>
      <c r="C310" s="448" t="s">
        <v>234</v>
      </c>
      <c r="D310" s="1469" t="s">
        <v>1048</v>
      </c>
      <c r="E310" s="1470"/>
      <c r="F310" s="1470"/>
      <c r="G310" s="97"/>
      <c r="H310" s="202"/>
      <c r="I310" s="202"/>
      <c r="J310" s="280"/>
      <c r="K310" s="149"/>
      <c r="L310" s="799"/>
      <c r="M310" s="427"/>
      <c r="N310" s="125"/>
      <c r="O310" s="177"/>
      <c r="P310" s="124"/>
      <c r="Q310" s="124"/>
      <c r="R310" s="124"/>
      <c r="S310" s="815"/>
      <c r="T310" s="816"/>
    </row>
    <row r="311" spans="1:38" s="63" customFormat="1" hidden="1">
      <c r="A311" s="592"/>
      <c r="B311" s="593"/>
      <c r="C311" s="695"/>
      <c r="D311" s="46"/>
      <c r="E311" s="104"/>
      <c r="F311" s="90"/>
      <c r="G311" s="204"/>
      <c r="H311" s="204"/>
      <c r="I311" s="204"/>
      <c r="J311" s="203"/>
      <c r="K311" s="90"/>
      <c r="L311" s="46"/>
      <c r="M311" s="90"/>
      <c r="N311" s="90"/>
      <c r="O311" s="90">
        <v>1</v>
      </c>
      <c r="P311" s="589">
        <f>I311</f>
        <v>0</v>
      </c>
      <c r="Q311" s="592"/>
      <c r="R311" s="592"/>
      <c r="S311" s="595"/>
      <c r="T311" s="595"/>
    </row>
    <row r="312" spans="1:38" s="368" customFormat="1">
      <c r="A312" s="426"/>
      <c r="B312" s="574"/>
      <c r="C312" s="1501" t="s">
        <v>396</v>
      </c>
      <c r="D312" s="1501"/>
      <c r="E312" s="124"/>
      <c r="F312" s="124"/>
      <c r="G312" s="97"/>
      <c r="H312" s="202"/>
      <c r="I312" s="201"/>
      <c r="J312" s="40"/>
      <c r="K312" s="124"/>
      <c r="L312" s="799"/>
      <c r="M312" s="427"/>
      <c r="N312" s="125"/>
      <c r="O312" s="177"/>
      <c r="P312" s="124"/>
      <c r="Q312" s="124"/>
      <c r="R312" s="124"/>
      <c r="S312" s="815"/>
      <c r="T312" s="816"/>
    </row>
    <row r="313" spans="1:38" s="368" customFormat="1" ht="52.5" customHeight="1">
      <c r="A313" s="426"/>
      <c r="B313" s="574"/>
      <c r="C313" s="448" t="s">
        <v>233</v>
      </c>
      <c r="D313" s="1469" t="s">
        <v>740</v>
      </c>
      <c r="E313" s="1470"/>
      <c r="F313" s="1470"/>
      <c r="G313" s="97"/>
      <c r="H313" s="202"/>
      <c r="I313" s="202"/>
      <c r="J313" s="40"/>
      <c r="K313" s="124"/>
      <c r="L313" s="799"/>
      <c r="M313" s="427"/>
      <c r="N313" s="125"/>
      <c r="O313" s="177"/>
      <c r="P313" s="124"/>
      <c r="Q313" s="124"/>
      <c r="R313" s="124"/>
      <c r="S313" s="815"/>
      <c r="T313" s="816"/>
    </row>
    <row r="314" spans="1:38" s="374" customFormat="1">
      <c r="A314" s="105"/>
      <c r="B314" s="344"/>
      <c r="C314" s="192" t="s">
        <v>431</v>
      </c>
      <c r="D314" s="193" t="s">
        <v>738</v>
      </c>
      <c r="E314" s="192"/>
      <c r="F314" s="192"/>
      <c r="G314" s="192"/>
      <c r="H314" s="192"/>
      <c r="I314" s="192"/>
      <c r="J314" s="192"/>
      <c r="K314" s="192"/>
      <c r="L314" s="1073"/>
      <c r="M314" s="607"/>
      <c r="N314" s="192"/>
      <c r="O314" s="177"/>
      <c r="P314" s="1083"/>
      <c r="Q314" s="1083"/>
      <c r="R314" s="1083"/>
      <c r="S314" s="815"/>
      <c r="T314" s="816"/>
      <c r="U314" s="376"/>
      <c r="V314" s="376"/>
      <c r="W314" s="376"/>
      <c r="X314" s="376"/>
      <c r="Y314" s="376"/>
      <c r="Z314" s="376"/>
      <c r="AA314" s="376"/>
      <c r="AB314" s="376"/>
      <c r="AC314" s="376"/>
      <c r="AD314" s="376"/>
      <c r="AE314" s="376"/>
      <c r="AF314" s="376"/>
      <c r="AG314" s="376"/>
      <c r="AH314" s="376"/>
      <c r="AI314" s="376"/>
      <c r="AJ314" s="376"/>
      <c r="AK314" s="376"/>
      <c r="AL314" s="376"/>
    </row>
    <row r="315" spans="1:38" s="421" customFormat="1" ht="78.75">
      <c r="A315" s="105"/>
      <c r="B315" s="344"/>
      <c r="C315" s="90">
        <v>1</v>
      </c>
      <c r="D315" s="756" t="s">
        <v>2787</v>
      </c>
      <c r="E315" s="1086" t="s">
        <v>23</v>
      </c>
      <c r="F315" s="90" t="s">
        <v>2788</v>
      </c>
      <c r="G315" s="1198">
        <v>0.5</v>
      </c>
      <c r="H315" s="74">
        <v>0.5</v>
      </c>
      <c r="I315" s="1199">
        <v>0.5</v>
      </c>
      <c r="J315" s="46" t="s">
        <v>58</v>
      </c>
      <c r="K315" s="90" t="s">
        <v>2789</v>
      </c>
      <c r="L315" s="46" t="s">
        <v>2790</v>
      </c>
      <c r="M315" s="46"/>
      <c r="N315" s="46"/>
      <c r="O315" s="756"/>
      <c r="P315" s="105"/>
      <c r="Q315" s="105"/>
      <c r="R315" s="105"/>
      <c r="S315" s="595">
        <v>1</v>
      </c>
      <c r="T315" s="583">
        <f>I315</f>
        <v>0.5</v>
      </c>
      <c r="U315" s="424"/>
      <c r="V315" s="424"/>
      <c r="W315" s="424"/>
      <c r="X315" s="424"/>
      <c r="Y315" s="424"/>
      <c r="Z315" s="424"/>
      <c r="AA315" s="424"/>
      <c r="AB315" s="424"/>
      <c r="AC315" s="424"/>
      <c r="AD315" s="424"/>
      <c r="AE315" s="424"/>
      <c r="AF315" s="424"/>
      <c r="AG315" s="424"/>
      <c r="AH315" s="424"/>
      <c r="AI315" s="424"/>
      <c r="AJ315" s="424"/>
      <c r="AK315" s="424"/>
      <c r="AL315" s="424"/>
    </row>
    <row r="316" spans="1:38" s="421" customFormat="1" ht="31.5">
      <c r="A316" s="105"/>
      <c r="B316" s="344"/>
      <c r="C316" s="90">
        <v>2</v>
      </c>
      <c r="D316" s="756" t="s">
        <v>2791</v>
      </c>
      <c r="E316" s="1086" t="s">
        <v>63</v>
      </c>
      <c r="F316" s="90" t="s">
        <v>563</v>
      </c>
      <c r="G316" s="1198">
        <v>0.7</v>
      </c>
      <c r="H316" s="74">
        <v>0.7</v>
      </c>
      <c r="I316" s="1199">
        <v>0.7</v>
      </c>
      <c r="J316" s="46" t="s">
        <v>58</v>
      </c>
      <c r="K316" s="90" t="s">
        <v>2792</v>
      </c>
      <c r="L316" s="46" t="s">
        <v>2793</v>
      </c>
      <c r="M316" s="46"/>
      <c r="N316" s="46"/>
      <c r="O316" s="756"/>
      <c r="P316" s="105"/>
      <c r="Q316" s="105"/>
      <c r="R316" s="105"/>
      <c r="S316" s="595"/>
      <c r="T316" s="583"/>
      <c r="U316" s="424"/>
      <c r="V316" s="424"/>
      <c r="W316" s="424"/>
      <c r="X316" s="424"/>
      <c r="Y316" s="424"/>
      <c r="Z316" s="424"/>
      <c r="AA316" s="424"/>
      <c r="AB316" s="424"/>
      <c r="AC316" s="424"/>
      <c r="AD316" s="424"/>
      <c r="AE316" s="424"/>
      <c r="AF316" s="424"/>
      <c r="AG316" s="424"/>
      <c r="AH316" s="424"/>
      <c r="AI316" s="424"/>
      <c r="AJ316" s="424"/>
      <c r="AK316" s="424"/>
      <c r="AL316" s="424"/>
    </row>
    <row r="317" spans="1:38" s="421" customFormat="1" ht="31.5">
      <c r="A317" s="105"/>
      <c r="B317" s="344"/>
      <c r="C317" s="90">
        <v>3</v>
      </c>
      <c r="D317" s="46" t="s">
        <v>2794</v>
      </c>
      <c r="E317" s="1086" t="s">
        <v>75</v>
      </c>
      <c r="F317" s="90" t="s">
        <v>2795</v>
      </c>
      <c r="G317" s="1198">
        <v>10.7</v>
      </c>
      <c r="H317" s="74"/>
      <c r="I317" s="1199">
        <v>10.7</v>
      </c>
      <c r="J317" s="46" t="s">
        <v>58</v>
      </c>
      <c r="K317" s="90" t="s">
        <v>2796</v>
      </c>
      <c r="L317" s="46" t="s">
        <v>2797</v>
      </c>
      <c r="M317" s="46"/>
      <c r="N317" s="46"/>
      <c r="O317" s="756"/>
      <c r="P317" s="105"/>
      <c r="Q317" s="105"/>
      <c r="R317" s="105"/>
      <c r="S317" s="595"/>
      <c r="T317" s="583"/>
      <c r="U317" s="424"/>
      <c r="V317" s="424"/>
      <c r="W317" s="424"/>
      <c r="X317" s="424"/>
      <c r="Y317" s="424"/>
      <c r="Z317" s="424"/>
      <c r="AA317" s="424"/>
      <c r="AB317" s="424"/>
      <c r="AC317" s="424"/>
      <c r="AD317" s="424"/>
      <c r="AE317" s="424"/>
      <c r="AF317" s="424"/>
      <c r="AG317" s="424"/>
      <c r="AH317" s="424"/>
      <c r="AI317" s="424"/>
      <c r="AJ317" s="424"/>
      <c r="AK317" s="424"/>
      <c r="AL317" s="424"/>
    </row>
    <row r="318" spans="1:38" s="421" customFormat="1" ht="47.25">
      <c r="A318" s="105"/>
      <c r="B318" s="344"/>
      <c r="C318" s="90">
        <v>4</v>
      </c>
      <c r="D318" s="46" t="s">
        <v>2798</v>
      </c>
      <c r="E318" s="1086" t="s">
        <v>75</v>
      </c>
      <c r="F318" s="90" t="s">
        <v>2795</v>
      </c>
      <c r="G318" s="1198">
        <v>15.3</v>
      </c>
      <c r="H318" s="74"/>
      <c r="I318" s="1199">
        <v>15.3</v>
      </c>
      <c r="J318" s="46" t="s">
        <v>58</v>
      </c>
      <c r="K318" s="90" t="s">
        <v>2775</v>
      </c>
      <c r="L318" s="46" t="s">
        <v>2799</v>
      </c>
      <c r="M318" s="46"/>
      <c r="N318" s="46"/>
      <c r="O318" s="756"/>
      <c r="P318" s="105"/>
      <c r="Q318" s="105"/>
      <c r="R318" s="105"/>
      <c r="S318" s="595"/>
      <c r="T318" s="583"/>
      <c r="U318" s="424"/>
      <c r="V318" s="424"/>
      <c r="W318" s="424"/>
      <c r="X318" s="424"/>
      <c r="Y318" s="424"/>
      <c r="Z318" s="424"/>
      <c r="AA318" s="424"/>
      <c r="AB318" s="424"/>
      <c r="AC318" s="424"/>
      <c r="AD318" s="424"/>
      <c r="AE318" s="424"/>
      <c r="AF318" s="424"/>
      <c r="AG318" s="424"/>
      <c r="AH318" s="424"/>
      <c r="AI318" s="424"/>
      <c r="AJ318" s="424"/>
      <c r="AK318" s="424"/>
      <c r="AL318" s="424"/>
    </row>
    <row r="319" spans="1:38" s="421" customFormat="1" ht="47.25">
      <c r="A319" s="105"/>
      <c r="B319" s="344"/>
      <c r="C319" s="90">
        <v>5</v>
      </c>
      <c r="D319" s="172" t="s">
        <v>2800</v>
      </c>
      <c r="E319" s="90" t="s">
        <v>23</v>
      </c>
      <c r="F319" s="484" t="s">
        <v>2801</v>
      </c>
      <c r="G319" s="74">
        <v>0.6</v>
      </c>
      <c r="H319" s="90"/>
      <c r="I319" s="90">
        <v>0.6</v>
      </c>
      <c r="J319" s="90" t="s">
        <v>58</v>
      </c>
      <c r="K319" s="90" t="s">
        <v>2789</v>
      </c>
      <c r="L319" s="172" t="s">
        <v>2802</v>
      </c>
      <c r="M319" s="46"/>
      <c r="N319" s="46"/>
      <c r="O319" s="756"/>
      <c r="P319" s="105"/>
      <c r="Q319" s="105"/>
      <c r="R319" s="105"/>
      <c r="S319" s="595"/>
      <c r="T319" s="583"/>
      <c r="U319" s="424"/>
      <c r="V319" s="424"/>
      <c r="W319" s="424"/>
      <c r="X319" s="424"/>
      <c r="Y319" s="424"/>
      <c r="Z319" s="424"/>
      <c r="AA319" s="424"/>
      <c r="AB319" s="424"/>
      <c r="AC319" s="424"/>
      <c r="AD319" s="424"/>
      <c r="AE319" s="424"/>
      <c r="AF319" s="424"/>
      <c r="AG319" s="424"/>
      <c r="AH319" s="424"/>
      <c r="AI319" s="424"/>
      <c r="AJ319" s="424"/>
      <c r="AK319" s="424"/>
      <c r="AL319" s="424"/>
    </row>
    <row r="320" spans="1:38" s="374" customFormat="1">
      <c r="A320" s="105"/>
      <c r="B320" s="344"/>
      <c r="C320" s="192" t="s">
        <v>431</v>
      </c>
      <c r="D320" s="193" t="s">
        <v>741</v>
      </c>
      <c r="E320" s="192"/>
      <c r="F320" s="192"/>
      <c r="G320" s="177"/>
      <c r="H320" s="192"/>
      <c r="I320" s="192"/>
      <c r="J320" s="192"/>
      <c r="K320" s="192"/>
      <c r="L320" s="1073"/>
      <c r="M320" s="607"/>
      <c r="N320" s="192"/>
      <c r="O320" s="177"/>
      <c r="P320" s="1083"/>
      <c r="Q320" s="1083"/>
      <c r="R320" s="1083"/>
      <c r="S320" s="815"/>
      <c r="T320" s="816"/>
      <c r="U320" s="376"/>
      <c r="V320" s="376"/>
      <c r="W320" s="376"/>
      <c r="X320" s="376"/>
      <c r="Y320" s="376"/>
      <c r="Z320" s="376"/>
      <c r="AA320" s="376"/>
      <c r="AB320" s="376"/>
      <c r="AC320" s="376"/>
      <c r="AD320" s="376"/>
      <c r="AE320" s="376"/>
      <c r="AF320" s="376"/>
      <c r="AG320" s="376"/>
      <c r="AH320" s="376"/>
      <c r="AI320" s="376"/>
      <c r="AJ320" s="376"/>
      <c r="AK320" s="376"/>
      <c r="AL320" s="376"/>
    </row>
    <row r="321" spans="1:38" s="81" customFormat="1" ht="47.25">
      <c r="A321" s="105"/>
      <c r="B321" s="344"/>
      <c r="C321" s="90">
        <v>6</v>
      </c>
      <c r="D321" s="46" t="s">
        <v>2810</v>
      </c>
      <c r="E321" s="90" t="s">
        <v>75</v>
      </c>
      <c r="F321" s="90" t="s">
        <v>2811</v>
      </c>
      <c r="G321" s="90">
        <v>30</v>
      </c>
      <c r="H321" s="90"/>
      <c r="I321" s="90">
        <v>30</v>
      </c>
      <c r="J321" s="90" t="s">
        <v>58</v>
      </c>
      <c r="K321" s="90" t="s">
        <v>2760</v>
      </c>
      <c r="L321" s="46" t="s">
        <v>2812</v>
      </c>
      <c r="M321" s="46"/>
      <c r="N321" s="46"/>
      <c r="O321" s="756"/>
      <c r="P321" s="105"/>
      <c r="Q321" s="105"/>
      <c r="R321" s="105"/>
      <c r="S321" s="80"/>
      <c r="T321" s="80"/>
      <c r="U321" s="80"/>
      <c r="V321" s="80"/>
      <c r="W321" s="80"/>
      <c r="X321" s="80"/>
      <c r="Y321" s="80"/>
      <c r="Z321" s="80"/>
      <c r="AA321" s="80"/>
      <c r="AB321" s="80"/>
      <c r="AC321" s="80"/>
      <c r="AD321" s="80"/>
      <c r="AE321" s="80"/>
      <c r="AF321" s="80"/>
      <c r="AG321" s="80"/>
      <c r="AH321" s="80"/>
      <c r="AI321" s="80"/>
      <c r="AJ321" s="80"/>
      <c r="AK321" s="80"/>
      <c r="AL321" s="80"/>
    </row>
    <row r="322" spans="1:38" s="81" customFormat="1" ht="31.5">
      <c r="A322" s="105"/>
      <c r="B322" s="344"/>
      <c r="C322" s="90">
        <v>7</v>
      </c>
      <c r="D322" s="46" t="s">
        <v>2813</v>
      </c>
      <c r="E322" s="90" t="s">
        <v>75</v>
      </c>
      <c r="F322" s="90" t="s">
        <v>2814</v>
      </c>
      <c r="G322" s="90">
        <v>15.73</v>
      </c>
      <c r="H322" s="90"/>
      <c r="I322" s="90">
        <v>15.73</v>
      </c>
      <c r="J322" s="90" t="s">
        <v>58</v>
      </c>
      <c r="K322" s="90" t="s">
        <v>2750</v>
      </c>
      <c r="L322" s="46" t="s">
        <v>2815</v>
      </c>
      <c r="M322" s="46"/>
      <c r="N322" s="46"/>
      <c r="O322" s="756"/>
      <c r="P322" s="105"/>
      <c r="Q322" s="105"/>
      <c r="R322" s="105"/>
      <c r="S322" s="80"/>
      <c r="T322" s="80"/>
      <c r="U322" s="80"/>
      <c r="V322" s="80"/>
      <c r="W322" s="80"/>
      <c r="X322" s="80"/>
      <c r="Y322" s="80"/>
      <c r="Z322" s="80"/>
      <c r="AA322" s="80"/>
      <c r="AB322" s="80"/>
      <c r="AC322" s="80"/>
      <c r="AD322" s="80"/>
      <c r="AE322" s="80"/>
      <c r="AF322" s="80"/>
      <c r="AG322" s="80"/>
      <c r="AH322" s="80"/>
      <c r="AI322" s="80"/>
      <c r="AJ322" s="80"/>
      <c r="AK322" s="80"/>
      <c r="AL322" s="80"/>
    </row>
    <row r="323" spans="1:38" s="368" customFormat="1">
      <c r="A323" s="426"/>
      <c r="B323" s="574"/>
      <c r="C323" s="448" t="s">
        <v>234</v>
      </c>
      <c r="D323" s="1469" t="s">
        <v>1048</v>
      </c>
      <c r="E323" s="1470"/>
      <c r="F323" s="1470"/>
      <c r="G323" s="97"/>
      <c r="H323" s="202"/>
      <c r="I323" s="202"/>
      <c r="J323" s="280"/>
      <c r="K323" s="149"/>
      <c r="L323" s="799"/>
      <c r="M323" s="427"/>
      <c r="N323" s="125"/>
      <c r="O323" s="177"/>
      <c r="P323" s="124"/>
      <c r="Q323" s="124"/>
      <c r="R323" s="124"/>
      <c r="S323" s="815"/>
      <c r="T323" s="816"/>
    </row>
    <row r="324" spans="1:38" s="130" customFormat="1" ht="63">
      <c r="A324" s="46"/>
      <c r="B324" s="347"/>
      <c r="C324" s="90">
        <v>8</v>
      </c>
      <c r="D324" s="172" t="s">
        <v>2878</v>
      </c>
      <c r="E324" s="484" t="s">
        <v>63</v>
      </c>
      <c r="F324" s="484" t="s">
        <v>2879</v>
      </c>
      <c r="G324" s="74">
        <v>0.45</v>
      </c>
      <c r="H324" s="74">
        <v>0.45</v>
      </c>
      <c r="I324" s="74">
        <v>0.45</v>
      </c>
      <c r="J324" s="90" t="s">
        <v>58</v>
      </c>
      <c r="K324" s="484" t="s">
        <v>2763</v>
      </c>
      <c r="L324" s="172" t="s">
        <v>2880</v>
      </c>
      <c r="M324" s="172"/>
      <c r="N324" s="172"/>
      <c r="O324" s="46"/>
      <c r="P324" s="46"/>
      <c r="Q324" s="46"/>
      <c r="R324" s="46"/>
      <c r="S324" s="680"/>
      <c r="T324" s="680"/>
      <c r="U324" s="131"/>
      <c r="V324" s="131"/>
      <c r="W324" s="131"/>
      <c r="X324" s="131"/>
      <c r="Y324" s="131"/>
      <c r="Z324" s="131"/>
      <c r="AA324" s="131"/>
      <c r="AB324" s="131"/>
      <c r="AC324" s="131"/>
      <c r="AD324" s="131"/>
      <c r="AE324" s="131"/>
      <c r="AF324" s="131"/>
      <c r="AG324" s="131"/>
      <c r="AH324" s="131"/>
      <c r="AI324" s="131"/>
      <c r="AJ324" s="131"/>
      <c r="AK324" s="131"/>
      <c r="AL324" s="131"/>
    </row>
    <row r="325" spans="1:38" s="368" customFormat="1">
      <c r="A325" s="426"/>
      <c r="B325" s="574"/>
      <c r="C325" s="1501" t="s">
        <v>397</v>
      </c>
      <c r="D325" s="1501"/>
      <c r="E325" s="124"/>
      <c r="F325" s="124"/>
      <c r="G325" s="97"/>
      <c r="H325" s="202"/>
      <c r="I325" s="201"/>
      <c r="J325" s="40"/>
      <c r="K325" s="124"/>
      <c r="L325" s="799"/>
      <c r="M325" s="427"/>
      <c r="N325" s="125"/>
      <c r="O325" s="177"/>
      <c r="P325" s="124"/>
      <c r="Q325" s="124"/>
      <c r="R325" s="124"/>
      <c r="S325" s="815"/>
      <c r="T325" s="816"/>
    </row>
    <row r="326" spans="1:38" s="368" customFormat="1">
      <c r="A326" s="426"/>
      <c r="B326" s="574"/>
      <c r="C326" s="448" t="s">
        <v>233</v>
      </c>
      <c r="D326" s="1508" t="s">
        <v>740</v>
      </c>
      <c r="E326" s="1528"/>
      <c r="F326" s="1529"/>
      <c r="G326" s="97"/>
      <c r="H326" s="202"/>
      <c r="I326" s="201"/>
      <c r="J326" s="40"/>
      <c r="K326" s="124"/>
      <c r="L326" s="799"/>
      <c r="M326" s="427"/>
      <c r="N326" s="125"/>
      <c r="O326" s="177"/>
      <c r="P326" s="124"/>
      <c r="Q326" s="124"/>
      <c r="R326" s="124"/>
      <c r="S326" s="815"/>
      <c r="T326" s="816"/>
    </row>
    <row r="327" spans="1:38" s="368" customFormat="1">
      <c r="A327" s="426"/>
      <c r="B327" s="574"/>
      <c r="C327" s="228" t="s">
        <v>450</v>
      </c>
      <c r="D327" s="1525" t="s">
        <v>739</v>
      </c>
      <c r="E327" s="1526"/>
      <c r="F327" s="1527"/>
      <c r="G327" s="254"/>
      <c r="H327" s="254"/>
      <c r="I327" s="254"/>
      <c r="J327" s="225"/>
      <c r="K327" s="225"/>
      <c r="L327" s="822"/>
      <c r="M327" s="670"/>
      <c r="N327" s="225"/>
      <c r="O327" s="177"/>
      <c r="P327" s="124"/>
      <c r="Q327" s="124"/>
      <c r="R327" s="124"/>
      <c r="S327" s="815"/>
      <c r="T327" s="816"/>
    </row>
    <row r="328" spans="1:38" s="29" customFormat="1" ht="63">
      <c r="A328" s="426"/>
      <c r="B328" s="574"/>
      <c r="C328" s="529">
        <v>1</v>
      </c>
      <c r="D328" s="1200" t="s">
        <v>368</v>
      </c>
      <c r="E328" s="529" t="s">
        <v>63</v>
      </c>
      <c r="F328" s="529" t="s">
        <v>369</v>
      </c>
      <c r="G328" s="875">
        <v>0.03</v>
      </c>
      <c r="H328" s="875"/>
      <c r="I328" s="875">
        <v>0.03</v>
      </c>
      <c r="J328" s="529" t="s">
        <v>60</v>
      </c>
      <c r="K328" s="529" t="s">
        <v>370</v>
      </c>
      <c r="L328" s="876" t="s">
        <v>371</v>
      </c>
      <c r="M328" s="656"/>
      <c r="N328" s="656"/>
      <c r="O328" s="427"/>
      <c r="P328" s="426"/>
      <c r="Q328" s="426"/>
      <c r="R328" s="426"/>
      <c r="S328" s="595">
        <v>1</v>
      </c>
      <c r="T328" s="583">
        <f t="shared" ref="T328:T337" si="9">I328</f>
        <v>0.03</v>
      </c>
    </row>
    <row r="329" spans="1:38" s="29" customFormat="1" ht="31.5">
      <c r="A329" s="426"/>
      <c r="B329" s="574"/>
      <c r="C329" s="123">
        <v>2</v>
      </c>
      <c r="D329" s="122" t="s">
        <v>2888</v>
      </c>
      <c r="E329" s="123" t="s">
        <v>63</v>
      </c>
      <c r="F329" s="123" t="s">
        <v>335</v>
      </c>
      <c r="G329" s="3">
        <v>0.91</v>
      </c>
      <c r="H329" s="3"/>
      <c r="I329" s="3">
        <v>0.91</v>
      </c>
      <c r="J329" s="123" t="s">
        <v>60</v>
      </c>
      <c r="K329" s="123"/>
      <c r="L329" s="5" t="s">
        <v>2889</v>
      </c>
      <c r="M329" s="656"/>
      <c r="N329" s="656"/>
      <c r="O329" s="427"/>
      <c r="P329" s="426"/>
      <c r="Q329" s="426"/>
      <c r="R329" s="426"/>
      <c r="S329" s="595"/>
      <c r="T329" s="583"/>
    </row>
    <row r="330" spans="1:38" s="29" customFormat="1" ht="31.5">
      <c r="A330" s="426"/>
      <c r="B330" s="574"/>
      <c r="C330" s="529">
        <v>3</v>
      </c>
      <c r="D330" s="122" t="s">
        <v>2890</v>
      </c>
      <c r="E330" s="123" t="s">
        <v>63</v>
      </c>
      <c r="F330" s="123" t="s">
        <v>335</v>
      </c>
      <c r="G330" s="3">
        <v>0.54</v>
      </c>
      <c r="H330" s="3"/>
      <c r="I330" s="3">
        <v>0.54</v>
      </c>
      <c r="J330" s="123" t="s">
        <v>60</v>
      </c>
      <c r="K330" s="123"/>
      <c r="L330" s="5" t="s">
        <v>2891</v>
      </c>
      <c r="M330" s="656"/>
      <c r="N330" s="656"/>
      <c r="O330" s="427"/>
      <c r="P330" s="426"/>
      <c r="Q330" s="426"/>
      <c r="R330" s="426"/>
      <c r="S330" s="595"/>
      <c r="T330" s="583"/>
    </row>
    <row r="331" spans="1:38" s="29" customFormat="1" ht="47.25">
      <c r="A331" s="426"/>
      <c r="B331" s="574"/>
      <c r="C331" s="123">
        <v>4</v>
      </c>
      <c r="D331" s="122" t="s">
        <v>2892</v>
      </c>
      <c r="E331" s="123" t="s">
        <v>63</v>
      </c>
      <c r="F331" s="123" t="s">
        <v>335</v>
      </c>
      <c r="G331" s="3">
        <v>1.08</v>
      </c>
      <c r="H331" s="3"/>
      <c r="I331" s="3">
        <v>1.08</v>
      </c>
      <c r="J331" s="123" t="s">
        <v>60</v>
      </c>
      <c r="K331" s="123"/>
      <c r="L331" s="5" t="s">
        <v>2893</v>
      </c>
      <c r="M331" s="656"/>
      <c r="N331" s="656"/>
      <c r="O331" s="427"/>
      <c r="P331" s="426"/>
      <c r="Q331" s="426"/>
      <c r="R331" s="426"/>
      <c r="S331" s="595"/>
      <c r="T331" s="583"/>
    </row>
    <row r="332" spans="1:38" s="29" customFormat="1" ht="47.25">
      <c r="A332" s="426"/>
      <c r="B332" s="574"/>
      <c r="C332" s="529">
        <v>5</v>
      </c>
      <c r="D332" s="1201" t="s">
        <v>375</v>
      </c>
      <c r="E332" s="1202" t="s">
        <v>75</v>
      </c>
      <c r="F332" s="1202" t="s">
        <v>376</v>
      </c>
      <c r="G332" s="893">
        <v>41.338999999999999</v>
      </c>
      <c r="H332" s="893"/>
      <c r="I332" s="893">
        <v>41.338999999999999</v>
      </c>
      <c r="J332" s="1202" t="s">
        <v>60</v>
      </c>
      <c r="K332" s="1202" t="s">
        <v>377</v>
      </c>
      <c r="L332" s="867" t="s">
        <v>378</v>
      </c>
      <c r="M332" s="656"/>
      <c r="N332" s="656"/>
      <c r="O332" s="427"/>
      <c r="P332" s="426"/>
      <c r="Q332" s="426"/>
      <c r="R332" s="426"/>
      <c r="S332" s="595"/>
      <c r="T332" s="583"/>
    </row>
    <row r="333" spans="1:38" s="368" customFormat="1">
      <c r="A333" s="426"/>
      <c r="B333" s="574"/>
      <c r="C333" s="228" t="s">
        <v>431</v>
      </c>
      <c r="D333" s="822" t="s">
        <v>741</v>
      </c>
      <c r="E333" s="225"/>
      <c r="F333" s="225"/>
      <c r="G333" s="254"/>
      <c r="H333" s="254"/>
      <c r="I333" s="254"/>
      <c r="J333" s="225"/>
      <c r="K333" s="225"/>
      <c r="L333" s="822"/>
      <c r="M333" s="670"/>
      <c r="N333" s="225"/>
      <c r="O333" s="177"/>
      <c r="P333" s="124"/>
      <c r="Q333" s="124"/>
      <c r="R333" s="124"/>
      <c r="S333" s="815"/>
      <c r="T333" s="816"/>
    </row>
    <row r="334" spans="1:38" s="29" customFormat="1" ht="47.25">
      <c r="A334" s="426"/>
      <c r="B334" s="574"/>
      <c r="C334" s="460">
        <v>6</v>
      </c>
      <c r="D334" s="874" t="s">
        <v>1065</v>
      </c>
      <c r="E334" s="529" t="s">
        <v>606</v>
      </c>
      <c r="F334" s="876" t="s">
        <v>1066</v>
      </c>
      <c r="G334" s="875">
        <v>47.78</v>
      </c>
      <c r="H334" s="875"/>
      <c r="I334" s="875">
        <v>47.78</v>
      </c>
      <c r="J334" s="529" t="s">
        <v>60</v>
      </c>
      <c r="K334" s="529" t="s">
        <v>1067</v>
      </c>
      <c r="L334" s="876" t="s">
        <v>1068</v>
      </c>
      <c r="M334" s="656"/>
      <c r="N334" s="656"/>
      <c r="O334" s="427"/>
      <c r="P334" s="426"/>
      <c r="Q334" s="426"/>
      <c r="R334" s="426"/>
      <c r="S334" s="595">
        <v>1</v>
      </c>
      <c r="T334" s="583">
        <f t="shared" si="9"/>
        <v>47.78</v>
      </c>
    </row>
    <row r="335" spans="1:38" s="29" customFormat="1" ht="31.5">
      <c r="A335" s="426"/>
      <c r="B335" s="574"/>
      <c r="C335" s="27">
        <v>7</v>
      </c>
      <c r="D335" s="12" t="s">
        <v>1069</v>
      </c>
      <c r="E335" s="123" t="s">
        <v>606</v>
      </c>
      <c r="F335" s="5" t="s">
        <v>1070</v>
      </c>
      <c r="G335" s="3">
        <v>46.1</v>
      </c>
      <c r="H335" s="3"/>
      <c r="I335" s="3">
        <v>46.1</v>
      </c>
      <c r="J335" s="123" t="s">
        <v>60</v>
      </c>
      <c r="K335" s="123" t="s">
        <v>1071</v>
      </c>
      <c r="L335" s="5" t="s">
        <v>1072</v>
      </c>
      <c r="M335" s="656"/>
      <c r="N335" s="656"/>
      <c r="O335" s="427"/>
      <c r="P335" s="426"/>
      <c r="Q335" s="426"/>
      <c r="R335" s="426"/>
      <c r="S335" s="595">
        <v>1</v>
      </c>
      <c r="T335" s="583">
        <f t="shared" si="9"/>
        <v>46.1</v>
      </c>
    </row>
    <row r="336" spans="1:38" s="29" customFormat="1" ht="47.25">
      <c r="A336" s="426"/>
      <c r="B336" s="574"/>
      <c r="C336" s="460">
        <v>8</v>
      </c>
      <c r="D336" s="12" t="s">
        <v>1073</v>
      </c>
      <c r="E336" s="123" t="s">
        <v>606</v>
      </c>
      <c r="F336" s="5" t="s">
        <v>1074</v>
      </c>
      <c r="G336" s="3">
        <v>9.06</v>
      </c>
      <c r="H336" s="3">
        <v>9.06</v>
      </c>
      <c r="I336" s="3">
        <v>9.06</v>
      </c>
      <c r="J336" s="123" t="s">
        <v>60</v>
      </c>
      <c r="K336" s="123" t="s">
        <v>358</v>
      </c>
      <c r="L336" s="5" t="s">
        <v>1075</v>
      </c>
      <c r="M336" s="656"/>
      <c r="N336" s="656"/>
      <c r="O336" s="427"/>
      <c r="P336" s="426"/>
      <c r="Q336" s="426"/>
      <c r="R336" s="426"/>
      <c r="S336" s="595">
        <v>1</v>
      </c>
      <c r="T336" s="583">
        <f t="shared" si="9"/>
        <v>9.06</v>
      </c>
    </row>
    <row r="337" spans="1:20" s="29" customFormat="1" ht="47.25">
      <c r="A337" s="426"/>
      <c r="B337" s="574"/>
      <c r="C337" s="27">
        <v>9</v>
      </c>
      <c r="D337" s="12" t="s">
        <v>1076</v>
      </c>
      <c r="E337" s="123" t="s">
        <v>606</v>
      </c>
      <c r="F337" s="5" t="s">
        <v>1077</v>
      </c>
      <c r="G337" s="3">
        <v>11.2</v>
      </c>
      <c r="H337" s="3">
        <v>9.15</v>
      </c>
      <c r="I337" s="3">
        <v>11.2</v>
      </c>
      <c r="J337" s="123" t="s">
        <v>60</v>
      </c>
      <c r="K337" s="123" t="s">
        <v>360</v>
      </c>
      <c r="L337" s="5" t="s">
        <v>1078</v>
      </c>
      <c r="M337" s="656"/>
      <c r="N337" s="656"/>
      <c r="O337" s="427"/>
      <c r="P337" s="426"/>
      <c r="Q337" s="426"/>
      <c r="R337" s="426"/>
      <c r="S337" s="595">
        <v>1</v>
      </c>
      <c r="T337" s="583">
        <f t="shared" si="9"/>
        <v>11.2</v>
      </c>
    </row>
    <row r="338" spans="1:20" s="368" customFormat="1">
      <c r="A338" s="426"/>
      <c r="B338" s="574"/>
      <c r="C338" s="1444" t="s">
        <v>398</v>
      </c>
      <c r="D338" s="1448"/>
      <c r="E338" s="124"/>
      <c r="F338" s="124"/>
      <c r="G338" s="97"/>
      <c r="H338" s="202"/>
      <c r="I338" s="201"/>
      <c r="J338" s="40"/>
      <c r="K338" s="124"/>
      <c r="L338" s="799"/>
      <c r="M338" s="427"/>
      <c r="N338" s="125"/>
      <c r="O338" s="177"/>
      <c r="P338" s="124"/>
      <c r="Q338" s="124"/>
      <c r="R338" s="124"/>
      <c r="S338" s="815"/>
      <c r="T338" s="816"/>
    </row>
    <row r="339" spans="1:20" s="368" customFormat="1">
      <c r="A339" s="426"/>
      <c r="B339" s="574"/>
      <c r="C339" s="448" t="s">
        <v>233</v>
      </c>
      <c r="D339" s="1469" t="s">
        <v>740</v>
      </c>
      <c r="E339" s="1470"/>
      <c r="F339" s="1470"/>
      <c r="G339" s="97"/>
      <c r="H339" s="202"/>
      <c r="I339" s="201"/>
      <c r="J339" s="40"/>
      <c r="K339" s="124"/>
      <c r="L339" s="799"/>
      <c r="M339" s="427"/>
      <c r="N339" s="125"/>
      <c r="O339" s="177"/>
      <c r="P339" s="124"/>
      <c r="Q339" s="124"/>
      <c r="R339" s="124"/>
      <c r="S339" s="815"/>
      <c r="T339" s="816"/>
    </row>
    <row r="340" spans="1:20" s="368" customFormat="1">
      <c r="A340" s="426"/>
      <c r="B340" s="574"/>
      <c r="C340" s="228" t="s">
        <v>450</v>
      </c>
      <c r="D340" s="822" t="s">
        <v>738</v>
      </c>
      <c r="E340" s="249"/>
      <c r="F340" s="229"/>
      <c r="G340" s="255"/>
      <c r="H340" s="255"/>
      <c r="I340" s="255"/>
      <c r="J340" s="229"/>
      <c r="K340" s="229"/>
      <c r="L340" s="823"/>
      <c r="M340" s="659"/>
      <c r="N340" s="229"/>
      <c r="O340" s="177"/>
      <c r="P340" s="124"/>
      <c r="Q340" s="124"/>
      <c r="R340" s="124"/>
      <c r="S340" s="815"/>
      <c r="T340" s="816"/>
    </row>
    <row r="341" spans="1:20" s="29" customFormat="1" ht="63">
      <c r="A341" s="426"/>
      <c r="B341" s="574"/>
      <c r="C341" s="27">
        <v>1</v>
      </c>
      <c r="D341" s="122" t="s">
        <v>593</v>
      </c>
      <c r="E341" s="123" t="s">
        <v>24</v>
      </c>
      <c r="F341" s="123" t="s">
        <v>1108</v>
      </c>
      <c r="G341" s="3">
        <v>1.08</v>
      </c>
      <c r="H341" s="3"/>
      <c r="I341" s="3">
        <v>1.08</v>
      </c>
      <c r="J341" s="5" t="s">
        <v>147</v>
      </c>
      <c r="K341" s="123" t="s">
        <v>571</v>
      </c>
      <c r="L341" s="412" t="s">
        <v>3684</v>
      </c>
      <c r="M341" s="90"/>
      <c r="N341" s="90"/>
      <c r="O341" s="427"/>
      <c r="P341" s="426"/>
      <c r="Q341" s="426"/>
      <c r="R341" s="426"/>
      <c r="S341" s="575">
        <v>1</v>
      </c>
      <c r="T341" s="696">
        <f>I341</f>
        <v>1.08</v>
      </c>
    </row>
    <row r="342" spans="1:20" s="29" customFormat="1" ht="110.25">
      <c r="A342" s="426"/>
      <c r="B342" s="574"/>
      <c r="C342" s="27">
        <v>2</v>
      </c>
      <c r="D342" s="122" t="s">
        <v>1109</v>
      </c>
      <c r="E342" s="5" t="s">
        <v>23</v>
      </c>
      <c r="F342" s="5" t="s">
        <v>567</v>
      </c>
      <c r="G342" s="3">
        <v>10.3</v>
      </c>
      <c r="H342" s="3"/>
      <c r="I342" s="3">
        <v>10.3</v>
      </c>
      <c r="J342" s="5" t="s">
        <v>147</v>
      </c>
      <c r="K342" s="123" t="s">
        <v>1110</v>
      </c>
      <c r="L342" s="412" t="s">
        <v>3685</v>
      </c>
      <c r="M342" s="90"/>
      <c r="N342" s="90"/>
      <c r="O342" s="427"/>
      <c r="P342" s="426"/>
      <c r="Q342" s="426"/>
      <c r="R342" s="426"/>
      <c r="S342" s="575"/>
      <c r="T342" s="696"/>
    </row>
    <row r="343" spans="1:20" s="29" customFormat="1" ht="63">
      <c r="A343" s="426"/>
      <c r="B343" s="574"/>
      <c r="C343" s="27">
        <v>3</v>
      </c>
      <c r="D343" s="122" t="s">
        <v>1111</v>
      </c>
      <c r="E343" s="5" t="s">
        <v>24</v>
      </c>
      <c r="F343" s="5" t="s">
        <v>1111</v>
      </c>
      <c r="G343" s="3">
        <v>3.79</v>
      </c>
      <c r="H343" s="3">
        <v>3.61</v>
      </c>
      <c r="I343" s="3">
        <v>3.79</v>
      </c>
      <c r="J343" s="5" t="s">
        <v>147</v>
      </c>
      <c r="K343" s="123" t="s">
        <v>48</v>
      </c>
      <c r="L343" s="412" t="s">
        <v>3686</v>
      </c>
      <c r="M343" s="90"/>
      <c r="N343" s="90"/>
      <c r="O343" s="427"/>
      <c r="P343" s="426"/>
      <c r="Q343" s="426"/>
      <c r="R343" s="426"/>
      <c r="S343" s="575"/>
      <c r="T343" s="696"/>
    </row>
    <row r="344" spans="1:20" s="29" customFormat="1" ht="63">
      <c r="A344" s="426"/>
      <c r="B344" s="574"/>
      <c r="C344" s="27">
        <v>4</v>
      </c>
      <c r="D344" s="122" t="s">
        <v>582</v>
      </c>
      <c r="E344" s="5" t="s">
        <v>23</v>
      </c>
      <c r="F344" s="5" t="s">
        <v>583</v>
      </c>
      <c r="G344" s="3">
        <v>5.7</v>
      </c>
      <c r="H344" s="3"/>
      <c r="I344" s="3">
        <v>5.7</v>
      </c>
      <c r="J344" s="5" t="s">
        <v>147</v>
      </c>
      <c r="K344" s="123" t="s">
        <v>584</v>
      </c>
      <c r="L344" s="412" t="s">
        <v>3687</v>
      </c>
      <c r="M344" s="90"/>
      <c r="N344" s="90"/>
      <c r="O344" s="427"/>
      <c r="P344" s="426"/>
      <c r="Q344" s="426"/>
      <c r="R344" s="426"/>
      <c r="S344" s="575"/>
      <c r="T344" s="696"/>
    </row>
    <row r="345" spans="1:20" s="29" customFormat="1" ht="78.75">
      <c r="A345" s="426"/>
      <c r="B345" s="574"/>
      <c r="C345" s="27">
        <v>5</v>
      </c>
      <c r="D345" s="122" t="s">
        <v>587</v>
      </c>
      <c r="E345" s="5" t="s">
        <v>23</v>
      </c>
      <c r="F345" s="5" t="s">
        <v>1112</v>
      </c>
      <c r="G345" s="3">
        <v>0.22</v>
      </c>
      <c r="H345" s="3">
        <v>0.02</v>
      </c>
      <c r="I345" s="3">
        <v>0.22</v>
      </c>
      <c r="J345" s="5" t="s">
        <v>147</v>
      </c>
      <c r="K345" s="123" t="s">
        <v>588</v>
      </c>
      <c r="L345" s="412" t="s">
        <v>3688</v>
      </c>
      <c r="M345" s="90"/>
      <c r="N345" s="90"/>
      <c r="O345" s="427"/>
      <c r="P345" s="426"/>
      <c r="Q345" s="426"/>
      <c r="R345" s="426"/>
      <c r="S345" s="575"/>
      <c r="T345" s="696"/>
    </row>
    <row r="346" spans="1:20" s="29" customFormat="1" ht="157.5">
      <c r="A346" s="426"/>
      <c r="B346" s="574"/>
      <c r="C346" s="27">
        <v>6</v>
      </c>
      <c r="D346" s="122" t="s">
        <v>1113</v>
      </c>
      <c r="E346" s="5" t="s">
        <v>63</v>
      </c>
      <c r="F346" s="5" t="s">
        <v>1114</v>
      </c>
      <c r="G346" s="3">
        <v>0.46</v>
      </c>
      <c r="H346" s="3"/>
      <c r="I346" s="3">
        <v>0.46</v>
      </c>
      <c r="J346" s="5" t="s">
        <v>147</v>
      </c>
      <c r="K346" s="123" t="s">
        <v>594</v>
      </c>
      <c r="L346" s="412" t="s">
        <v>3689</v>
      </c>
      <c r="M346" s="90"/>
      <c r="N346" s="90"/>
      <c r="O346" s="427"/>
      <c r="P346" s="426"/>
      <c r="Q346" s="426"/>
      <c r="R346" s="426"/>
      <c r="S346" s="575"/>
      <c r="T346" s="696"/>
    </row>
    <row r="347" spans="1:20" s="29" customFormat="1" ht="63">
      <c r="A347" s="426"/>
      <c r="B347" s="574"/>
      <c r="C347" s="27">
        <v>7</v>
      </c>
      <c r="D347" s="122" t="s">
        <v>1115</v>
      </c>
      <c r="E347" s="5" t="s">
        <v>59</v>
      </c>
      <c r="F347" s="5" t="s">
        <v>580</v>
      </c>
      <c r="G347" s="3">
        <v>6.7000000000000004E-2</v>
      </c>
      <c r="H347" s="3"/>
      <c r="I347" s="3">
        <v>6.7000000000000004E-2</v>
      </c>
      <c r="J347" s="5" t="s">
        <v>147</v>
      </c>
      <c r="K347" s="123" t="s">
        <v>581</v>
      </c>
      <c r="L347" s="412" t="s">
        <v>3690</v>
      </c>
      <c r="M347" s="90"/>
      <c r="N347" s="90"/>
      <c r="O347" s="427"/>
      <c r="P347" s="426"/>
      <c r="Q347" s="426"/>
      <c r="R347" s="426"/>
      <c r="S347" s="575"/>
      <c r="T347" s="696"/>
    </row>
    <row r="348" spans="1:20" s="29" customFormat="1" ht="47.25">
      <c r="A348" s="426"/>
      <c r="B348" s="574"/>
      <c r="C348" s="27">
        <v>8</v>
      </c>
      <c r="D348" s="122" t="s">
        <v>589</v>
      </c>
      <c r="E348" s="5" t="s">
        <v>590</v>
      </c>
      <c r="F348" s="5" t="s">
        <v>591</v>
      </c>
      <c r="G348" s="3">
        <v>3.6</v>
      </c>
      <c r="H348" s="3"/>
      <c r="I348" s="3">
        <v>3.6</v>
      </c>
      <c r="J348" s="5" t="s">
        <v>147</v>
      </c>
      <c r="K348" s="123" t="s">
        <v>592</v>
      </c>
      <c r="L348" s="412" t="s">
        <v>3691</v>
      </c>
      <c r="M348" s="90"/>
      <c r="N348" s="90"/>
      <c r="O348" s="427"/>
      <c r="P348" s="426"/>
      <c r="Q348" s="426"/>
      <c r="R348" s="426"/>
      <c r="S348" s="575"/>
      <c r="T348" s="696"/>
    </row>
    <row r="349" spans="1:20" s="29" customFormat="1" ht="126">
      <c r="A349" s="426"/>
      <c r="B349" s="574"/>
      <c r="C349" s="27">
        <v>9</v>
      </c>
      <c r="D349" s="122" t="s">
        <v>597</v>
      </c>
      <c r="E349" s="5" t="s">
        <v>38</v>
      </c>
      <c r="F349" s="5" t="s">
        <v>598</v>
      </c>
      <c r="G349" s="3">
        <v>0.8</v>
      </c>
      <c r="H349" s="3"/>
      <c r="I349" s="3">
        <v>0.8</v>
      </c>
      <c r="J349" s="5" t="s">
        <v>147</v>
      </c>
      <c r="K349" s="123" t="s">
        <v>571</v>
      </c>
      <c r="L349" s="412" t="s">
        <v>3692</v>
      </c>
      <c r="M349" s="90"/>
      <c r="N349" s="90"/>
      <c r="O349" s="427"/>
      <c r="P349" s="426"/>
      <c r="Q349" s="426"/>
      <c r="R349" s="426"/>
      <c r="S349" s="575"/>
      <c r="T349" s="696"/>
    </row>
    <row r="350" spans="1:20" s="29" customFormat="1" ht="78.75">
      <c r="A350" s="426"/>
      <c r="B350" s="574"/>
      <c r="C350" s="27">
        <v>10</v>
      </c>
      <c r="D350" s="122" t="s">
        <v>702</v>
      </c>
      <c r="E350" s="5" t="s">
        <v>38</v>
      </c>
      <c r="F350" s="5" t="s">
        <v>703</v>
      </c>
      <c r="G350" s="3">
        <v>0.47</v>
      </c>
      <c r="H350" s="3">
        <v>0.47</v>
      </c>
      <c r="I350" s="3"/>
      <c r="J350" s="5" t="s">
        <v>147</v>
      </c>
      <c r="K350" s="123" t="s">
        <v>48</v>
      </c>
      <c r="L350" s="412" t="s">
        <v>3693</v>
      </c>
      <c r="M350" s="90"/>
      <c r="N350" s="90"/>
      <c r="O350" s="427"/>
      <c r="P350" s="426"/>
      <c r="Q350" s="426"/>
      <c r="R350" s="426"/>
      <c r="S350" s="575"/>
      <c r="T350" s="696"/>
    </row>
    <row r="351" spans="1:20" s="29" customFormat="1" ht="141.75">
      <c r="A351" s="426"/>
      <c r="B351" s="574"/>
      <c r="C351" s="27">
        <v>11</v>
      </c>
      <c r="D351" s="122" t="s">
        <v>705</v>
      </c>
      <c r="E351" s="5" t="s">
        <v>38</v>
      </c>
      <c r="F351" s="5" t="s">
        <v>700</v>
      </c>
      <c r="G351" s="3">
        <v>0.5</v>
      </c>
      <c r="H351" s="3">
        <v>0.5</v>
      </c>
      <c r="I351" s="3">
        <v>0.5</v>
      </c>
      <c r="J351" s="5" t="s">
        <v>147</v>
      </c>
      <c r="K351" s="123" t="s">
        <v>701</v>
      </c>
      <c r="L351" s="412" t="s">
        <v>3694</v>
      </c>
      <c r="M351" s="90"/>
      <c r="N351" s="90"/>
      <c r="O351" s="427"/>
      <c r="P351" s="426"/>
      <c r="Q351" s="426"/>
      <c r="R351" s="426"/>
      <c r="S351" s="575"/>
      <c r="T351" s="696"/>
    </row>
    <row r="352" spans="1:20" s="368" customFormat="1">
      <c r="A352" s="426"/>
      <c r="B352" s="574"/>
      <c r="C352" s="228" t="s">
        <v>431</v>
      </c>
      <c r="D352" s="822" t="s">
        <v>741</v>
      </c>
      <c r="E352" s="225"/>
      <c r="F352" s="225"/>
      <c r="G352" s="254"/>
      <c r="H352" s="254"/>
      <c r="I352" s="254"/>
      <c r="J352" s="225"/>
      <c r="K352" s="225"/>
      <c r="L352" s="822"/>
      <c r="M352" s="670"/>
      <c r="N352" s="225"/>
      <c r="O352" s="177"/>
      <c r="P352" s="124"/>
      <c r="Q352" s="124"/>
      <c r="R352" s="124"/>
      <c r="S352" s="815"/>
      <c r="T352" s="816"/>
    </row>
    <row r="353" spans="1:210" s="29" customFormat="1" ht="110.25">
      <c r="A353" s="426"/>
      <c r="B353" s="574"/>
      <c r="C353" s="123">
        <v>12</v>
      </c>
      <c r="D353" s="122" t="s">
        <v>1130</v>
      </c>
      <c r="E353" s="5" t="s">
        <v>63</v>
      </c>
      <c r="F353" s="5" t="s">
        <v>1114</v>
      </c>
      <c r="G353" s="3">
        <v>0.3</v>
      </c>
      <c r="H353" s="3">
        <v>0.3</v>
      </c>
      <c r="I353" s="3">
        <v>0.3</v>
      </c>
      <c r="J353" s="5" t="s">
        <v>147</v>
      </c>
      <c r="K353" s="123" t="s">
        <v>573</v>
      </c>
      <c r="L353" s="412" t="s">
        <v>3716</v>
      </c>
      <c r="M353" s="697"/>
      <c r="N353" s="697"/>
      <c r="O353" s="90">
        <v>1</v>
      </c>
      <c r="P353" s="589">
        <f>I353</f>
        <v>0.3</v>
      </c>
      <c r="Q353" s="426"/>
      <c r="R353" s="426"/>
      <c r="S353" s="575"/>
      <c r="T353" s="575"/>
    </row>
    <row r="354" spans="1:210" s="370" customFormat="1">
      <c r="A354" s="426"/>
      <c r="B354" s="574"/>
      <c r="C354" s="448" t="s">
        <v>234</v>
      </c>
      <c r="D354" s="1508" t="s">
        <v>1048</v>
      </c>
      <c r="E354" s="1509"/>
      <c r="F354" s="1510"/>
      <c r="G354" s="97"/>
      <c r="H354" s="202"/>
      <c r="I354" s="202"/>
      <c r="J354" s="280"/>
      <c r="K354" s="149"/>
      <c r="L354" s="799"/>
      <c r="M354" s="427"/>
      <c r="N354" s="125"/>
      <c r="O354" s="177"/>
      <c r="P354" s="124"/>
      <c r="Q354" s="124"/>
      <c r="R354" s="124"/>
      <c r="S354" s="815"/>
      <c r="T354" s="816"/>
      <c r="U354" s="368"/>
      <c r="V354" s="368"/>
      <c r="W354" s="368"/>
      <c r="X354" s="368"/>
      <c r="Y354" s="368"/>
      <c r="Z354" s="368"/>
      <c r="AA354" s="368"/>
      <c r="AB354" s="368"/>
      <c r="AC354" s="368"/>
      <c r="AD354" s="368"/>
      <c r="AE354" s="368"/>
      <c r="AF354" s="368"/>
      <c r="AG354" s="368"/>
      <c r="AH354" s="368"/>
      <c r="AI354" s="368"/>
      <c r="AJ354" s="368"/>
      <c r="AK354" s="368"/>
      <c r="AL354" s="368"/>
      <c r="AM354" s="368"/>
      <c r="AN354" s="368"/>
      <c r="AO354" s="368"/>
      <c r="AP354" s="368"/>
      <c r="AQ354" s="368"/>
      <c r="AR354" s="368"/>
      <c r="AS354" s="368"/>
      <c r="AT354" s="368"/>
      <c r="AU354" s="368"/>
      <c r="AV354" s="368"/>
      <c r="AW354" s="368"/>
      <c r="AX354" s="368"/>
      <c r="AY354" s="368"/>
      <c r="AZ354" s="368"/>
      <c r="BA354" s="368"/>
      <c r="BB354" s="368"/>
      <c r="BC354" s="368"/>
      <c r="BD354" s="368"/>
      <c r="BE354" s="368"/>
      <c r="BF354" s="368"/>
      <c r="BG354" s="368"/>
      <c r="BH354" s="368"/>
      <c r="BI354" s="368"/>
      <c r="BJ354" s="368"/>
      <c r="BK354" s="368"/>
      <c r="BL354" s="368"/>
      <c r="BM354" s="368"/>
      <c r="BN354" s="368"/>
      <c r="BO354" s="368"/>
      <c r="BP354" s="368"/>
      <c r="BQ354" s="368"/>
      <c r="BR354" s="368"/>
      <c r="BS354" s="368"/>
      <c r="BT354" s="368"/>
      <c r="BU354" s="368"/>
      <c r="BV354" s="368"/>
      <c r="BW354" s="368"/>
      <c r="BX354" s="368"/>
      <c r="BY354" s="368"/>
      <c r="BZ354" s="368"/>
      <c r="CA354" s="368"/>
      <c r="CB354" s="368"/>
      <c r="CC354" s="368"/>
      <c r="CD354" s="368"/>
      <c r="CE354" s="368"/>
      <c r="CF354" s="368"/>
      <c r="CG354" s="368"/>
      <c r="CH354" s="368"/>
      <c r="CI354" s="368"/>
      <c r="CJ354" s="368"/>
      <c r="CK354" s="368"/>
      <c r="CL354" s="368"/>
      <c r="CM354" s="368"/>
      <c r="CN354" s="368"/>
      <c r="CO354" s="368"/>
      <c r="CP354" s="368"/>
      <c r="CQ354" s="368"/>
      <c r="CR354" s="368"/>
      <c r="CS354" s="368"/>
      <c r="CT354" s="368"/>
      <c r="CU354" s="368"/>
      <c r="CV354" s="368"/>
      <c r="CW354" s="368"/>
      <c r="CX354" s="368"/>
      <c r="CY354" s="368"/>
      <c r="CZ354" s="368"/>
      <c r="DA354" s="368"/>
      <c r="DB354" s="368"/>
      <c r="DC354" s="368"/>
      <c r="DD354" s="368"/>
      <c r="DE354" s="368"/>
      <c r="DF354" s="368"/>
      <c r="DG354" s="368"/>
      <c r="DH354" s="368"/>
      <c r="DI354" s="368"/>
      <c r="DJ354" s="368"/>
      <c r="DK354" s="368"/>
      <c r="DL354" s="368"/>
      <c r="DM354" s="368"/>
      <c r="DN354" s="368"/>
      <c r="DO354" s="368"/>
      <c r="DP354" s="368"/>
      <c r="DQ354" s="368"/>
      <c r="DR354" s="368"/>
      <c r="DS354" s="368"/>
      <c r="DT354" s="368"/>
      <c r="DU354" s="368"/>
      <c r="DV354" s="368"/>
      <c r="DW354" s="368"/>
      <c r="DX354" s="368"/>
      <c r="DY354" s="368"/>
      <c r="DZ354" s="368"/>
      <c r="EA354" s="368"/>
      <c r="EB354" s="368"/>
      <c r="EC354" s="368"/>
      <c r="ED354" s="368"/>
      <c r="EE354" s="368"/>
      <c r="EF354" s="368"/>
      <c r="EG354" s="368"/>
      <c r="EH354" s="368"/>
      <c r="EI354" s="368"/>
      <c r="EJ354" s="368"/>
      <c r="EK354" s="368"/>
      <c r="EL354" s="368"/>
      <c r="EM354" s="368"/>
      <c r="EN354" s="368"/>
      <c r="EO354" s="368"/>
      <c r="EP354" s="368"/>
      <c r="EQ354" s="368"/>
      <c r="ER354" s="368"/>
      <c r="ES354" s="368"/>
      <c r="ET354" s="368"/>
      <c r="EU354" s="368"/>
      <c r="EV354" s="368"/>
      <c r="EW354" s="368"/>
      <c r="EX354" s="368"/>
      <c r="EY354" s="368"/>
      <c r="EZ354" s="368"/>
      <c r="FA354" s="368"/>
      <c r="FB354" s="368"/>
      <c r="FC354" s="368"/>
      <c r="FD354" s="368"/>
      <c r="FE354" s="368"/>
      <c r="FF354" s="368"/>
      <c r="FG354" s="368"/>
      <c r="FH354" s="368"/>
      <c r="FI354" s="368"/>
      <c r="FJ354" s="368"/>
      <c r="FK354" s="368"/>
      <c r="FL354" s="368"/>
      <c r="FM354" s="368"/>
      <c r="FN354" s="368"/>
      <c r="FO354" s="368"/>
      <c r="FP354" s="368"/>
      <c r="FQ354" s="368"/>
      <c r="FR354" s="368"/>
      <c r="FS354" s="368"/>
      <c r="FT354" s="368"/>
      <c r="FU354" s="368"/>
      <c r="FV354" s="368"/>
      <c r="FW354" s="368"/>
      <c r="FX354" s="368"/>
      <c r="FY354" s="368"/>
      <c r="FZ354" s="368"/>
      <c r="GA354" s="368"/>
      <c r="GB354" s="368"/>
      <c r="GC354" s="368"/>
      <c r="GD354" s="368"/>
      <c r="GE354" s="368"/>
      <c r="GF354" s="368"/>
      <c r="GG354" s="368"/>
      <c r="GH354" s="368"/>
      <c r="GI354" s="368"/>
      <c r="GJ354" s="368"/>
      <c r="GK354" s="368"/>
      <c r="GL354" s="368"/>
      <c r="GM354" s="368"/>
      <c r="GN354" s="368"/>
      <c r="GO354" s="368"/>
      <c r="GP354" s="368"/>
      <c r="GQ354" s="368"/>
      <c r="GR354" s="368"/>
      <c r="GS354" s="368"/>
      <c r="GT354" s="368"/>
      <c r="GU354" s="368"/>
      <c r="GV354" s="368"/>
      <c r="GW354" s="368"/>
      <c r="GX354" s="368"/>
      <c r="GY354" s="368"/>
      <c r="GZ354" s="368"/>
      <c r="HA354" s="368"/>
      <c r="HB354" s="368"/>
    </row>
    <row r="355" spans="1:210" s="387" customFormat="1" ht="63">
      <c r="A355" s="426"/>
      <c r="B355" s="574"/>
      <c r="C355" s="123">
        <v>13</v>
      </c>
      <c r="D355" s="107" t="s">
        <v>1135</v>
      </c>
      <c r="E355" s="27" t="s">
        <v>32</v>
      </c>
      <c r="F355" s="27" t="s">
        <v>1136</v>
      </c>
      <c r="G355" s="1061">
        <v>1.5579000000000001</v>
      </c>
      <c r="H355" s="3"/>
      <c r="I355" s="3">
        <v>1.5579000000000001</v>
      </c>
      <c r="J355" s="27" t="s">
        <v>147</v>
      </c>
      <c r="K355" s="27" t="s">
        <v>572</v>
      </c>
      <c r="L355" s="1062" t="s">
        <v>3729</v>
      </c>
      <c r="M355" s="698"/>
      <c r="N355" s="698">
        <v>1</v>
      </c>
      <c r="O355" s="90"/>
      <c r="P355" s="426"/>
      <c r="Q355" s="426"/>
      <c r="R355" s="426"/>
      <c r="S355" s="595"/>
      <c r="T355" s="583"/>
      <c r="U355" s="372"/>
      <c r="V355" s="372"/>
      <c r="W355" s="372"/>
      <c r="X355" s="372"/>
      <c r="Y355" s="372"/>
      <c r="Z355" s="372"/>
      <c r="AA355" s="372"/>
      <c r="AB355" s="372"/>
      <c r="AC355" s="372"/>
      <c r="AD355" s="372"/>
      <c r="AE355" s="372"/>
      <c r="AF355" s="372"/>
      <c r="AG355" s="372"/>
      <c r="AH355" s="372"/>
      <c r="AI355" s="372"/>
      <c r="AJ355" s="372"/>
      <c r="AK355" s="372"/>
      <c r="AL355" s="372"/>
      <c r="AM355" s="372"/>
      <c r="AN355" s="372"/>
      <c r="AO355" s="372"/>
      <c r="AP355" s="372"/>
      <c r="AQ355" s="372"/>
      <c r="AR355" s="372"/>
      <c r="AS355" s="372"/>
      <c r="AT355" s="372"/>
      <c r="AU355" s="372"/>
      <c r="AV355" s="372"/>
      <c r="AW355" s="372"/>
      <c r="AX355" s="372"/>
      <c r="AY355" s="372"/>
      <c r="AZ355" s="372"/>
      <c r="BA355" s="372"/>
      <c r="BB355" s="372"/>
      <c r="BC355" s="372"/>
      <c r="BD355" s="372"/>
      <c r="BE355" s="372"/>
      <c r="BF355" s="372"/>
      <c r="BG355" s="372"/>
      <c r="BH355" s="372"/>
      <c r="BI355" s="372"/>
      <c r="BJ355" s="372"/>
      <c r="BK355" s="372"/>
      <c r="BL355" s="372"/>
      <c r="BM355" s="372"/>
      <c r="BN355" s="372"/>
      <c r="BO355" s="372"/>
      <c r="BP355" s="372"/>
      <c r="BQ355" s="372"/>
      <c r="BR355" s="372"/>
      <c r="BS355" s="372"/>
      <c r="BT355" s="372"/>
      <c r="BU355" s="372"/>
      <c r="BV355" s="372"/>
      <c r="BW355" s="372"/>
      <c r="BX355" s="372"/>
      <c r="BY355" s="372"/>
      <c r="BZ355" s="372"/>
      <c r="CA355" s="372"/>
      <c r="CB355" s="372"/>
      <c r="CC355" s="372"/>
      <c r="CD355" s="372"/>
      <c r="CE355" s="372"/>
      <c r="CF355" s="372"/>
      <c r="CG355" s="372"/>
      <c r="CH355" s="372"/>
      <c r="CI355" s="372"/>
      <c r="CJ355" s="372"/>
      <c r="CK355" s="372"/>
      <c r="CL355" s="372"/>
      <c r="CM355" s="372"/>
      <c r="CN355" s="372"/>
      <c r="CO355" s="372"/>
      <c r="CP355" s="372"/>
      <c r="CQ355" s="372"/>
      <c r="CR355" s="372"/>
      <c r="CS355" s="372"/>
      <c r="CT355" s="372"/>
      <c r="CU355" s="372"/>
      <c r="CV355" s="372"/>
      <c r="CW355" s="372"/>
      <c r="CX355" s="372"/>
      <c r="CY355" s="372"/>
      <c r="CZ355" s="372"/>
      <c r="DA355" s="372"/>
      <c r="DB355" s="372"/>
      <c r="DC355" s="372"/>
      <c r="DD355" s="372"/>
      <c r="DE355" s="372"/>
      <c r="DF355" s="372"/>
      <c r="DG355" s="372"/>
      <c r="DH355" s="372"/>
      <c r="DI355" s="372"/>
      <c r="DJ355" s="372"/>
      <c r="DK355" s="372"/>
      <c r="DL355" s="372"/>
      <c r="DM355" s="372"/>
      <c r="DN355" s="372"/>
      <c r="DO355" s="372"/>
      <c r="DP355" s="372"/>
      <c r="DQ355" s="372"/>
      <c r="DR355" s="372"/>
      <c r="DS355" s="372"/>
      <c r="DT355" s="372"/>
      <c r="DU355" s="372"/>
      <c r="DV355" s="372"/>
      <c r="DW355" s="372"/>
      <c r="DX355" s="372"/>
      <c r="DY355" s="372"/>
      <c r="DZ355" s="372"/>
      <c r="EA355" s="372"/>
      <c r="EB355" s="372"/>
      <c r="EC355" s="372"/>
      <c r="ED355" s="372"/>
      <c r="EE355" s="372"/>
      <c r="EF355" s="372"/>
      <c r="EG355" s="372"/>
      <c r="EH355" s="372"/>
      <c r="EI355" s="372"/>
      <c r="EJ355" s="372"/>
      <c r="EK355" s="372"/>
      <c r="EL355" s="372"/>
      <c r="EM355" s="372"/>
      <c r="EN355" s="372"/>
      <c r="EO355" s="372"/>
      <c r="EP355" s="372"/>
      <c r="EQ355" s="372"/>
      <c r="ER355" s="372"/>
      <c r="ES355" s="372"/>
      <c r="ET355" s="372"/>
      <c r="EU355" s="372"/>
      <c r="EV355" s="372"/>
      <c r="EW355" s="372"/>
      <c r="EX355" s="372"/>
      <c r="EY355" s="372"/>
      <c r="EZ355" s="372"/>
      <c r="FA355" s="372"/>
      <c r="FB355" s="372"/>
      <c r="FC355" s="372"/>
      <c r="FD355" s="372"/>
      <c r="FE355" s="372"/>
      <c r="FF355" s="372"/>
      <c r="FG355" s="372"/>
      <c r="FH355" s="372"/>
      <c r="FI355" s="372"/>
      <c r="FJ355" s="372"/>
      <c r="FK355" s="372"/>
      <c r="FL355" s="372"/>
      <c r="FM355" s="372"/>
      <c r="FN355" s="372"/>
      <c r="FO355" s="372"/>
      <c r="FP355" s="372"/>
      <c r="FQ355" s="372"/>
      <c r="FR355" s="372"/>
      <c r="FS355" s="372"/>
      <c r="FT355" s="372"/>
      <c r="FU355" s="372"/>
      <c r="FV355" s="372"/>
      <c r="FW355" s="372"/>
      <c r="FX355" s="372"/>
      <c r="FY355" s="372"/>
      <c r="FZ355" s="372"/>
      <c r="GA355" s="372"/>
      <c r="GB355" s="372"/>
      <c r="GC355" s="372"/>
      <c r="GD355" s="372"/>
      <c r="GE355" s="372"/>
      <c r="GF355" s="372"/>
      <c r="GG355" s="372"/>
      <c r="GH355" s="372"/>
      <c r="GI355" s="372"/>
      <c r="GJ355" s="372"/>
      <c r="GK355" s="372"/>
      <c r="GL355" s="372"/>
      <c r="GM355" s="372"/>
      <c r="GN355" s="372"/>
      <c r="GO355" s="372"/>
      <c r="GP355" s="372"/>
      <c r="GQ355" s="372"/>
      <c r="GR355" s="372"/>
      <c r="GS355" s="372"/>
      <c r="GT355" s="372"/>
      <c r="GU355" s="372"/>
      <c r="GV355" s="372"/>
      <c r="GW355" s="372"/>
      <c r="GX355" s="372"/>
      <c r="GY355" s="372"/>
      <c r="GZ355" s="372"/>
      <c r="HA355" s="372"/>
      <c r="HB355" s="372"/>
    </row>
    <row r="356" spans="1:210" s="387" customFormat="1" ht="63">
      <c r="A356" s="426"/>
      <c r="B356" s="574"/>
      <c r="C356" s="123">
        <v>14</v>
      </c>
      <c r="D356" s="107" t="s">
        <v>3999</v>
      </c>
      <c r="E356" s="27" t="s">
        <v>63</v>
      </c>
      <c r="F356" s="27" t="s">
        <v>2578</v>
      </c>
      <c r="G356" s="1061">
        <v>0.2</v>
      </c>
      <c r="H356" s="3"/>
      <c r="I356" s="3">
        <v>0.2</v>
      </c>
      <c r="J356" s="27" t="s">
        <v>147</v>
      </c>
      <c r="K356" s="27" t="s">
        <v>4000</v>
      </c>
      <c r="L356" s="1062" t="s">
        <v>4001</v>
      </c>
      <c r="M356" s="698"/>
      <c r="N356" s="698"/>
      <c r="O356" s="90"/>
      <c r="P356" s="426"/>
      <c r="Q356" s="426"/>
      <c r="R356" s="426"/>
      <c r="S356" s="595"/>
      <c r="T356" s="583"/>
      <c r="U356" s="372"/>
      <c r="V356" s="372"/>
      <c r="W356" s="372"/>
      <c r="X356" s="372"/>
      <c r="Y356" s="372"/>
      <c r="Z356" s="372"/>
      <c r="AA356" s="372"/>
      <c r="AB356" s="372"/>
      <c r="AC356" s="372"/>
      <c r="AD356" s="372"/>
      <c r="AE356" s="372"/>
      <c r="AF356" s="372"/>
      <c r="AG356" s="372"/>
      <c r="AH356" s="372"/>
      <c r="AI356" s="372"/>
      <c r="AJ356" s="372"/>
      <c r="AK356" s="372"/>
      <c r="AL356" s="372"/>
      <c r="AM356" s="372"/>
      <c r="AN356" s="372"/>
      <c r="AO356" s="372"/>
      <c r="AP356" s="372"/>
      <c r="AQ356" s="372"/>
      <c r="AR356" s="372"/>
      <c r="AS356" s="372"/>
      <c r="AT356" s="372"/>
      <c r="AU356" s="372"/>
      <c r="AV356" s="372"/>
      <c r="AW356" s="372"/>
      <c r="AX356" s="372"/>
      <c r="AY356" s="372"/>
      <c r="AZ356" s="372"/>
      <c r="BA356" s="372"/>
      <c r="BB356" s="372"/>
      <c r="BC356" s="372"/>
      <c r="BD356" s="372"/>
      <c r="BE356" s="372"/>
      <c r="BF356" s="372"/>
      <c r="BG356" s="372"/>
      <c r="BH356" s="372"/>
      <c r="BI356" s="372"/>
      <c r="BJ356" s="372"/>
      <c r="BK356" s="372"/>
      <c r="BL356" s="372"/>
      <c r="BM356" s="372"/>
      <c r="BN356" s="372"/>
      <c r="BO356" s="372"/>
      <c r="BP356" s="372"/>
      <c r="BQ356" s="372"/>
      <c r="BR356" s="372"/>
      <c r="BS356" s="372"/>
      <c r="BT356" s="372"/>
      <c r="BU356" s="372"/>
      <c r="BV356" s="372"/>
      <c r="BW356" s="372"/>
      <c r="BX356" s="372"/>
      <c r="BY356" s="372"/>
      <c r="BZ356" s="372"/>
      <c r="CA356" s="372"/>
      <c r="CB356" s="372"/>
      <c r="CC356" s="372"/>
      <c r="CD356" s="372"/>
      <c r="CE356" s="372"/>
      <c r="CF356" s="372"/>
      <c r="CG356" s="372"/>
      <c r="CH356" s="372"/>
      <c r="CI356" s="372"/>
      <c r="CJ356" s="372"/>
      <c r="CK356" s="372"/>
      <c r="CL356" s="372"/>
      <c r="CM356" s="372"/>
      <c r="CN356" s="372"/>
      <c r="CO356" s="372"/>
      <c r="CP356" s="372"/>
      <c r="CQ356" s="372"/>
      <c r="CR356" s="372"/>
      <c r="CS356" s="372"/>
      <c r="CT356" s="372"/>
      <c r="CU356" s="372"/>
      <c r="CV356" s="372"/>
      <c r="CW356" s="372"/>
      <c r="CX356" s="372"/>
      <c r="CY356" s="372"/>
      <c r="CZ356" s="372"/>
      <c r="DA356" s="372"/>
      <c r="DB356" s="372"/>
      <c r="DC356" s="372"/>
      <c r="DD356" s="372"/>
      <c r="DE356" s="372"/>
      <c r="DF356" s="372"/>
      <c r="DG356" s="372"/>
      <c r="DH356" s="372"/>
      <c r="DI356" s="372"/>
      <c r="DJ356" s="372"/>
      <c r="DK356" s="372"/>
      <c r="DL356" s="372"/>
      <c r="DM356" s="372"/>
      <c r="DN356" s="372"/>
      <c r="DO356" s="372"/>
      <c r="DP356" s="372"/>
      <c r="DQ356" s="372"/>
      <c r="DR356" s="372"/>
      <c r="DS356" s="372"/>
      <c r="DT356" s="372"/>
      <c r="DU356" s="372"/>
      <c r="DV356" s="372"/>
      <c r="DW356" s="372"/>
      <c r="DX356" s="372"/>
      <c r="DY356" s="372"/>
      <c r="DZ356" s="372"/>
      <c r="EA356" s="372"/>
      <c r="EB356" s="372"/>
      <c r="EC356" s="372"/>
      <c r="ED356" s="372"/>
      <c r="EE356" s="372"/>
      <c r="EF356" s="372"/>
      <c r="EG356" s="372"/>
      <c r="EH356" s="372"/>
      <c r="EI356" s="372"/>
      <c r="EJ356" s="372"/>
      <c r="EK356" s="372"/>
      <c r="EL356" s="372"/>
      <c r="EM356" s="372"/>
      <c r="EN356" s="372"/>
      <c r="EO356" s="372"/>
      <c r="EP356" s="372"/>
      <c r="EQ356" s="372"/>
      <c r="ER356" s="372"/>
      <c r="ES356" s="372"/>
      <c r="ET356" s="372"/>
      <c r="EU356" s="372"/>
      <c r="EV356" s="372"/>
      <c r="EW356" s="372"/>
      <c r="EX356" s="372"/>
      <c r="EY356" s="372"/>
      <c r="EZ356" s="372"/>
      <c r="FA356" s="372"/>
      <c r="FB356" s="372"/>
      <c r="FC356" s="372"/>
      <c r="FD356" s="372"/>
      <c r="FE356" s="372"/>
      <c r="FF356" s="372"/>
      <c r="FG356" s="372"/>
      <c r="FH356" s="372"/>
      <c r="FI356" s="372"/>
      <c r="FJ356" s="372"/>
      <c r="FK356" s="372"/>
      <c r="FL356" s="372"/>
      <c r="FM356" s="372"/>
      <c r="FN356" s="372"/>
      <c r="FO356" s="372"/>
      <c r="FP356" s="372"/>
      <c r="FQ356" s="372"/>
      <c r="FR356" s="372"/>
      <c r="FS356" s="372"/>
      <c r="FT356" s="372"/>
      <c r="FU356" s="372"/>
      <c r="FV356" s="372"/>
      <c r="FW356" s="372"/>
      <c r="FX356" s="372"/>
      <c r="FY356" s="372"/>
      <c r="FZ356" s="372"/>
      <c r="GA356" s="372"/>
      <c r="GB356" s="372"/>
      <c r="GC356" s="372"/>
      <c r="GD356" s="372"/>
      <c r="GE356" s="372"/>
      <c r="GF356" s="372"/>
      <c r="GG356" s="372"/>
      <c r="GH356" s="372"/>
      <c r="GI356" s="372"/>
      <c r="GJ356" s="372"/>
      <c r="GK356" s="372"/>
      <c r="GL356" s="372"/>
      <c r="GM356" s="372"/>
      <c r="GN356" s="372"/>
      <c r="GO356" s="372"/>
      <c r="GP356" s="372"/>
      <c r="GQ356" s="372"/>
      <c r="GR356" s="372"/>
      <c r="GS356" s="372"/>
      <c r="GT356" s="372"/>
      <c r="GU356" s="372"/>
      <c r="GV356" s="372"/>
      <c r="GW356" s="372"/>
      <c r="GX356" s="372"/>
      <c r="GY356" s="372"/>
      <c r="GZ356" s="372"/>
      <c r="HA356" s="372"/>
      <c r="HB356" s="372"/>
    </row>
    <row r="357" spans="1:210" s="29" customFormat="1" ht="78.75">
      <c r="A357" s="426"/>
      <c r="B357" s="574"/>
      <c r="C357" s="123">
        <v>15</v>
      </c>
      <c r="D357" s="107" t="s">
        <v>1137</v>
      </c>
      <c r="E357" s="27" t="s">
        <v>32</v>
      </c>
      <c r="F357" s="27" t="s">
        <v>1136</v>
      </c>
      <c r="G357" s="1061">
        <v>0.88</v>
      </c>
      <c r="H357" s="3"/>
      <c r="I357" s="3">
        <v>0.88</v>
      </c>
      <c r="J357" s="27" t="s">
        <v>147</v>
      </c>
      <c r="K357" s="27" t="s">
        <v>572</v>
      </c>
      <c r="L357" s="1062" t="s">
        <v>3730</v>
      </c>
      <c r="M357" s="698"/>
      <c r="N357" s="698">
        <v>1</v>
      </c>
      <c r="O357" s="90">
        <v>1</v>
      </c>
      <c r="P357" s="589">
        <f>I357</f>
        <v>0.88</v>
      </c>
      <c r="Q357" s="426"/>
      <c r="R357" s="426"/>
      <c r="S357" s="595"/>
      <c r="T357" s="583"/>
    </row>
    <row r="358" spans="1:210" s="368" customFormat="1">
      <c r="A358" s="426"/>
      <c r="B358" s="574"/>
      <c r="C358" s="1501" t="s">
        <v>402</v>
      </c>
      <c r="D358" s="1501"/>
      <c r="E358" s="124"/>
      <c r="F358" s="124"/>
      <c r="G358" s="97"/>
      <c r="H358" s="202"/>
      <c r="I358" s="201"/>
      <c r="J358" s="40"/>
      <c r="K358" s="124"/>
      <c r="L358" s="799"/>
      <c r="M358" s="427"/>
      <c r="N358" s="125"/>
      <c r="O358" s="177"/>
      <c r="P358" s="124"/>
      <c r="Q358" s="124"/>
      <c r="R358" s="124"/>
      <c r="S358" s="815"/>
      <c r="T358" s="816"/>
    </row>
    <row r="359" spans="1:210" s="368" customFormat="1">
      <c r="A359" s="426"/>
      <c r="B359" s="574"/>
      <c r="C359" s="448" t="s">
        <v>233</v>
      </c>
      <c r="D359" s="1469" t="s">
        <v>740</v>
      </c>
      <c r="E359" s="1470"/>
      <c r="F359" s="1470"/>
      <c r="G359" s="97"/>
      <c r="H359" s="202"/>
      <c r="I359" s="202"/>
      <c r="J359" s="40"/>
      <c r="K359" s="124"/>
      <c r="L359" s="799"/>
      <c r="M359" s="427"/>
      <c r="N359" s="125"/>
      <c r="O359" s="177"/>
      <c r="P359" s="124"/>
      <c r="Q359" s="124"/>
      <c r="R359" s="124"/>
      <c r="S359" s="815"/>
      <c r="T359" s="816"/>
    </row>
    <row r="360" spans="1:210" s="388" customFormat="1">
      <c r="A360" s="592"/>
      <c r="B360" s="593"/>
      <c r="C360" s="824" t="s">
        <v>450</v>
      </c>
      <c r="D360" s="1502" t="s">
        <v>738</v>
      </c>
      <c r="E360" s="1502"/>
      <c r="F360" s="1502"/>
      <c r="G360" s="1502"/>
      <c r="H360" s="1502"/>
      <c r="I360" s="1502"/>
      <c r="J360" s="1502"/>
      <c r="K360" s="1502"/>
      <c r="L360" s="1502"/>
      <c r="M360" s="699"/>
      <c r="N360" s="1088"/>
      <c r="O360" s="177"/>
      <c r="P360" s="225"/>
      <c r="Q360" s="225"/>
      <c r="R360" s="225"/>
      <c r="S360" s="815"/>
      <c r="T360" s="816"/>
    </row>
    <row r="361" spans="1:210" s="425" customFormat="1" ht="47.25">
      <c r="A361" s="592"/>
      <c r="B361" s="593"/>
      <c r="C361" s="892">
        <v>1</v>
      </c>
      <c r="D361" s="123" t="s">
        <v>552</v>
      </c>
      <c r="E361" s="123" t="s">
        <v>59</v>
      </c>
      <c r="F361" s="867" t="s">
        <v>553</v>
      </c>
      <c r="G361" s="893">
        <v>2.2999999999999998</v>
      </c>
      <c r="H361" s="894"/>
      <c r="I361" s="893">
        <v>2.2999999999999998</v>
      </c>
      <c r="J361" s="867" t="s">
        <v>554</v>
      </c>
      <c r="K361" s="881" t="s">
        <v>382</v>
      </c>
      <c r="L361" s="882" t="s">
        <v>555</v>
      </c>
      <c r="M361" s="617"/>
      <c r="N361" s="617"/>
      <c r="O361" s="700"/>
      <c r="P361" s="592"/>
      <c r="Q361" s="592"/>
      <c r="R361" s="592"/>
      <c r="S361" s="595">
        <v>1</v>
      </c>
      <c r="T361" s="583">
        <f>I361</f>
        <v>2.2999999999999998</v>
      </c>
    </row>
    <row r="362" spans="1:210" s="425" customFormat="1" ht="110.25">
      <c r="A362" s="592"/>
      <c r="B362" s="593"/>
      <c r="C362" s="880">
        <v>2</v>
      </c>
      <c r="D362" s="895" t="s">
        <v>1153</v>
      </c>
      <c r="E362" s="895" t="s">
        <v>32</v>
      </c>
      <c r="F362" s="895" t="s">
        <v>383</v>
      </c>
      <c r="G362" s="888">
        <v>0.59</v>
      </c>
      <c r="H362" s="896"/>
      <c r="I362" s="896">
        <v>0.59</v>
      </c>
      <c r="J362" s="897" t="s">
        <v>384</v>
      </c>
      <c r="K362" s="881" t="s">
        <v>382</v>
      </c>
      <c r="L362" s="898" t="s">
        <v>1154</v>
      </c>
      <c r="M362" s="701"/>
      <c r="N362" s="701"/>
      <c r="O362" s="700"/>
      <c r="P362" s="592"/>
      <c r="Q362" s="592"/>
      <c r="R362" s="592"/>
      <c r="S362" s="595">
        <v>1</v>
      </c>
      <c r="T362" s="583">
        <f>I362</f>
        <v>0.59</v>
      </c>
    </row>
    <row r="363" spans="1:210" s="425" customFormat="1" ht="63">
      <c r="A363" s="592"/>
      <c r="B363" s="593"/>
      <c r="C363" s="892">
        <v>3</v>
      </c>
      <c r="D363" s="899" t="s">
        <v>556</v>
      </c>
      <c r="E363" s="899" t="s">
        <v>32</v>
      </c>
      <c r="F363" s="899" t="s">
        <v>557</v>
      </c>
      <c r="G363" s="900">
        <v>11</v>
      </c>
      <c r="H363" s="900"/>
      <c r="I363" s="900">
        <v>11</v>
      </c>
      <c r="J363" s="901" t="s">
        <v>551</v>
      </c>
      <c r="K363" s="881" t="s">
        <v>382</v>
      </c>
      <c r="L363" s="412" t="s">
        <v>558</v>
      </c>
      <c r="M363" s="701"/>
      <c r="N363" s="701"/>
      <c r="O363" s="700"/>
      <c r="P363" s="592"/>
      <c r="Q363" s="592"/>
      <c r="R363" s="592"/>
      <c r="S363" s="595"/>
      <c r="T363" s="583"/>
    </row>
    <row r="364" spans="1:210" s="425" customFormat="1" ht="141.75">
      <c r="A364" s="592"/>
      <c r="B364" s="593"/>
      <c r="C364" s="880">
        <v>4</v>
      </c>
      <c r="D364" s="902" t="s">
        <v>559</v>
      </c>
      <c r="E364" s="902" t="s">
        <v>32</v>
      </c>
      <c r="F364" s="902" t="s">
        <v>560</v>
      </c>
      <c r="G364" s="903">
        <v>5.62</v>
      </c>
      <c r="H364" s="903"/>
      <c r="I364" s="903">
        <v>5.62</v>
      </c>
      <c r="J364" s="867" t="s">
        <v>561</v>
      </c>
      <c r="K364" s="881" t="s">
        <v>382</v>
      </c>
      <c r="L364" s="884" t="s">
        <v>1155</v>
      </c>
      <c r="M364" s="701"/>
      <c r="N364" s="701"/>
      <c r="O364" s="700"/>
      <c r="P364" s="592"/>
      <c r="Q364" s="592"/>
      <c r="R364" s="592"/>
      <c r="S364" s="595"/>
      <c r="T364" s="583"/>
    </row>
    <row r="365" spans="1:210" s="425" customFormat="1" ht="31.5">
      <c r="A365" s="592"/>
      <c r="B365" s="593"/>
      <c r="C365" s="892">
        <v>5</v>
      </c>
      <c r="D365" s="895" t="s">
        <v>562</v>
      </c>
      <c r="E365" s="904" t="s">
        <v>63</v>
      </c>
      <c r="F365" s="27" t="s">
        <v>563</v>
      </c>
      <c r="G365" s="905">
        <v>0.3</v>
      </c>
      <c r="H365" s="906"/>
      <c r="I365" s="870">
        <v>0.3</v>
      </c>
      <c r="J365" s="867" t="s">
        <v>381</v>
      </c>
      <c r="K365" s="881" t="s">
        <v>382</v>
      </c>
      <c r="L365" s="868" t="s">
        <v>564</v>
      </c>
      <c r="M365" s="701"/>
      <c r="N365" s="701"/>
      <c r="O365" s="700"/>
      <c r="P365" s="592"/>
      <c r="Q365" s="592"/>
      <c r="R365" s="592"/>
      <c r="S365" s="595"/>
      <c r="T365" s="583"/>
    </row>
    <row r="366" spans="1:210" s="92" customFormat="1" ht="157.5">
      <c r="A366" s="756"/>
      <c r="B366" s="348"/>
      <c r="C366" s="880">
        <v>6</v>
      </c>
      <c r="D366" s="883" t="s">
        <v>379</v>
      </c>
      <c r="E366" s="883" t="s">
        <v>38</v>
      </c>
      <c r="F366" s="883" t="s">
        <v>380</v>
      </c>
      <c r="G366" s="883">
        <v>0.98</v>
      </c>
      <c r="H366" s="883"/>
      <c r="I366" s="883">
        <v>0.98</v>
      </c>
      <c r="J366" s="881" t="s">
        <v>381</v>
      </c>
      <c r="K366" s="881" t="s">
        <v>382</v>
      </c>
      <c r="L366" s="884" t="s">
        <v>565</v>
      </c>
      <c r="M366" s="700"/>
      <c r="N366" s="700"/>
      <c r="O366" s="756"/>
      <c r="P366" s="592"/>
      <c r="Q366" s="592"/>
      <c r="R366" s="756"/>
      <c r="S366" s="69"/>
      <c r="T366" s="69"/>
    </row>
    <row r="367" spans="1:210" s="368" customFormat="1">
      <c r="A367" s="426"/>
      <c r="B367" s="574"/>
      <c r="C367" s="1501" t="s">
        <v>403</v>
      </c>
      <c r="D367" s="1501"/>
      <c r="E367" s="124"/>
      <c r="F367" s="124"/>
      <c r="G367" s="97"/>
      <c r="H367" s="202"/>
      <c r="I367" s="201"/>
      <c r="J367" s="40"/>
      <c r="K367" s="124"/>
      <c r="L367" s="799"/>
      <c r="M367" s="427"/>
      <c r="N367" s="125"/>
      <c r="O367" s="177"/>
      <c r="P367" s="124"/>
      <c r="Q367" s="124"/>
      <c r="R367" s="124"/>
      <c r="S367" s="815"/>
      <c r="T367" s="816"/>
    </row>
    <row r="368" spans="1:210" s="368" customFormat="1">
      <c r="A368" s="426"/>
      <c r="B368" s="574"/>
      <c r="C368" s="448" t="s">
        <v>233</v>
      </c>
      <c r="D368" s="1469" t="s">
        <v>740</v>
      </c>
      <c r="E368" s="1470"/>
      <c r="F368" s="1470"/>
      <c r="G368" s="97"/>
      <c r="H368" s="202"/>
      <c r="I368" s="202"/>
      <c r="J368" s="40"/>
      <c r="K368" s="124"/>
      <c r="L368" s="799"/>
      <c r="M368" s="427"/>
      <c r="N368" s="125"/>
      <c r="O368" s="177"/>
      <c r="P368" s="124"/>
      <c r="Q368" s="124"/>
      <c r="R368" s="124"/>
      <c r="S368" s="815"/>
      <c r="T368" s="816"/>
    </row>
    <row r="369" spans="1:210" s="368" customFormat="1">
      <c r="A369" s="426"/>
      <c r="B369" s="574"/>
      <c r="C369" s="252" t="s">
        <v>450</v>
      </c>
      <c r="D369" s="1533" t="s">
        <v>738</v>
      </c>
      <c r="E369" s="1534"/>
      <c r="F369" s="1535"/>
      <c r="G369" s="270"/>
      <c r="H369" s="270"/>
      <c r="I369" s="270"/>
      <c r="J369" s="192"/>
      <c r="K369" s="192"/>
      <c r="L369" s="1073"/>
      <c r="M369" s="610"/>
      <c r="N369" s="1073"/>
      <c r="O369" s="177"/>
      <c r="P369" s="124"/>
      <c r="Q369" s="124"/>
      <c r="R369" s="124"/>
      <c r="S369" s="815"/>
      <c r="T369" s="816"/>
    </row>
    <row r="370" spans="1:210" s="29" customFormat="1" ht="78.75">
      <c r="A370" s="426"/>
      <c r="B370" s="574"/>
      <c r="C370" s="8">
        <v>1</v>
      </c>
      <c r="D370" s="1203" t="s">
        <v>2996</v>
      </c>
      <c r="E370" s="1204" t="s">
        <v>63</v>
      </c>
      <c r="F370" s="1204" t="s">
        <v>335</v>
      </c>
      <c r="G370" s="1205">
        <v>0.3</v>
      </c>
      <c r="H370" s="1206"/>
      <c r="I370" s="1206">
        <v>0.3</v>
      </c>
      <c r="J370" s="9" t="s">
        <v>149</v>
      </c>
      <c r="K370" s="8" t="s">
        <v>2899</v>
      </c>
      <c r="L370" s="1203" t="s">
        <v>2997</v>
      </c>
      <c r="M370" s="702"/>
      <c r="N370" s="702"/>
      <c r="O370" s="427"/>
      <c r="P370" s="426"/>
      <c r="Q370" s="426"/>
      <c r="R370" s="426"/>
      <c r="S370" s="595">
        <v>1</v>
      </c>
      <c r="T370" s="583">
        <f>I370</f>
        <v>0.3</v>
      </c>
    </row>
    <row r="371" spans="1:210" s="29" customFormat="1" ht="31.5">
      <c r="A371" s="426"/>
      <c r="B371" s="574"/>
      <c r="C371" s="8">
        <v>2</v>
      </c>
      <c r="D371" s="10" t="s">
        <v>2998</v>
      </c>
      <c r="E371" s="8" t="s">
        <v>23</v>
      </c>
      <c r="F371" s="8" t="s">
        <v>2999</v>
      </c>
      <c r="G371" s="1205">
        <v>36</v>
      </c>
      <c r="H371" s="1205"/>
      <c r="I371" s="1205">
        <v>1</v>
      </c>
      <c r="J371" s="9" t="s">
        <v>149</v>
      </c>
      <c r="K371" s="8" t="s">
        <v>601</v>
      </c>
      <c r="L371" s="10" t="s">
        <v>3000</v>
      </c>
      <c r="M371" s="703"/>
      <c r="N371" s="703"/>
      <c r="O371" s="427"/>
      <c r="P371" s="426"/>
      <c r="Q371" s="426"/>
      <c r="R371" s="426"/>
      <c r="S371" s="595">
        <v>1</v>
      </c>
      <c r="T371" s="583">
        <f>I371</f>
        <v>1</v>
      </c>
    </row>
    <row r="372" spans="1:210" s="29" customFormat="1" ht="47.25">
      <c r="A372" s="426"/>
      <c r="B372" s="574"/>
      <c r="C372" s="8">
        <v>3</v>
      </c>
      <c r="D372" s="122" t="s">
        <v>3001</v>
      </c>
      <c r="E372" s="123" t="s">
        <v>63</v>
      </c>
      <c r="F372" s="123" t="s">
        <v>3002</v>
      </c>
      <c r="G372" s="1207">
        <v>1.1000000000000001</v>
      </c>
      <c r="H372" s="1207"/>
      <c r="I372" s="1207">
        <v>1.1000000000000001</v>
      </c>
      <c r="J372" s="123" t="s">
        <v>149</v>
      </c>
      <c r="K372" s="123" t="s">
        <v>3003</v>
      </c>
      <c r="L372" s="122" t="s">
        <v>3004</v>
      </c>
      <c r="M372" s="676"/>
      <c r="N372" s="676"/>
      <c r="O372" s="90">
        <v>1</v>
      </c>
      <c r="P372" s="589">
        <f>I372</f>
        <v>1.1000000000000001</v>
      </c>
      <c r="Q372" s="426"/>
      <c r="R372" s="426"/>
      <c r="S372" s="595">
        <v>1</v>
      </c>
      <c r="T372" s="583">
        <f>I372</f>
        <v>1.1000000000000001</v>
      </c>
    </row>
    <row r="373" spans="1:210" s="29" customFormat="1" ht="47.25">
      <c r="A373" s="426"/>
      <c r="B373" s="574"/>
      <c r="C373" s="8">
        <v>4</v>
      </c>
      <c r="D373" s="122" t="s">
        <v>3005</v>
      </c>
      <c r="E373" s="123" t="s">
        <v>63</v>
      </c>
      <c r="F373" s="123" t="s">
        <v>3006</v>
      </c>
      <c r="G373" s="1207">
        <v>0.3</v>
      </c>
      <c r="H373" s="1207"/>
      <c r="I373" s="1207">
        <v>0.3</v>
      </c>
      <c r="J373" s="123" t="s">
        <v>149</v>
      </c>
      <c r="K373" s="123" t="s">
        <v>2901</v>
      </c>
      <c r="L373" s="122" t="s">
        <v>3007</v>
      </c>
      <c r="M373" s="46"/>
      <c r="N373" s="46"/>
      <c r="O373" s="90">
        <v>1</v>
      </c>
      <c r="P373" s="589">
        <f>I373</f>
        <v>0.3</v>
      </c>
      <c r="Q373" s="426"/>
      <c r="R373" s="426"/>
      <c r="S373" s="595">
        <v>1</v>
      </c>
      <c r="T373" s="583">
        <f>I373</f>
        <v>0.3</v>
      </c>
    </row>
    <row r="374" spans="1:210" s="29" customFormat="1" ht="47.25">
      <c r="A374" s="426"/>
      <c r="B374" s="574"/>
      <c r="C374" s="8">
        <v>5</v>
      </c>
      <c r="D374" s="122" t="s">
        <v>3008</v>
      </c>
      <c r="E374" s="123" t="s">
        <v>63</v>
      </c>
      <c r="F374" s="123" t="s">
        <v>2578</v>
      </c>
      <c r="G374" s="1207">
        <v>0.41</v>
      </c>
      <c r="H374" s="1207"/>
      <c r="I374" s="1207">
        <v>0.01</v>
      </c>
      <c r="J374" s="123" t="s">
        <v>149</v>
      </c>
      <c r="K374" s="123" t="s">
        <v>3009</v>
      </c>
      <c r="L374" s="122" t="s">
        <v>3010</v>
      </c>
      <c r="M374" s="46"/>
      <c r="N374" s="46"/>
      <c r="O374" s="90">
        <v>1</v>
      </c>
      <c r="P374" s="589">
        <f>I374</f>
        <v>0.01</v>
      </c>
      <c r="Q374" s="426"/>
      <c r="R374" s="426"/>
      <c r="S374" s="595">
        <v>1</v>
      </c>
      <c r="T374" s="583">
        <f>I374</f>
        <v>0.01</v>
      </c>
    </row>
    <row r="375" spans="1:210" s="29" customFormat="1" ht="94.5">
      <c r="A375" s="426"/>
      <c r="B375" s="574"/>
      <c r="C375" s="8">
        <v>6</v>
      </c>
      <c r="D375" s="1208" t="s">
        <v>3011</v>
      </c>
      <c r="E375" s="1209" t="s">
        <v>63</v>
      </c>
      <c r="F375" s="1209" t="s">
        <v>3012</v>
      </c>
      <c r="G375" s="1210">
        <v>0.7</v>
      </c>
      <c r="H375" s="1210">
        <v>0.7</v>
      </c>
      <c r="I375" s="1210">
        <v>0.7</v>
      </c>
      <c r="J375" s="9" t="s">
        <v>149</v>
      </c>
      <c r="K375" s="1211" t="s">
        <v>3013</v>
      </c>
      <c r="L375" s="1212" t="s">
        <v>3014</v>
      </c>
      <c r="M375" s="46"/>
      <c r="N375" s="46"/>
      <c r="O375" s="90"/>
      <c r="P375" s="589"/>
      <c r="Q375" s="426"/>
      <c r="R375" s="426"/>
      <c r="S375" s="595"/>
      <c r="T375" s="583"/>
    </row>
    <row r="376" spans="1:210" s="368" customFormat="1">
      <c r="A376" s="426"/>
      <c r="B376" s="574"/>
      <c r="C376" s="252" t="s">
        <v>431</v>
      </c>
      <c r="D376" s="1533" t="s">
        <v>741</v>
      </c>
      <c r="E376" s="1534"/>
      <c r="F376" s="1535"/>
      <c r="G376" s="250"/>
      <c r="H376" s="250"/>
      <c r="I376" s="250"/>
      <c r="J376" s="218"/>
      <c r="K376" s="218"/>
      <c r="L376" s="251"/>
      <c r="M376" s="704"/>
      <c r="N376" s="251"/>
      <c r="O376" s="177"/>
      <c r="P376" s="124"/>
      <c r="Q376" s="124"/>
      <c r="R376" s="124"/>
      <c r="S376" s="815"/>
      <c r="T376" s="816"/>
    </row>
    <row r="377" spans="1:210" s="83" customFormat="1" ht="63">
      <c r="A377" s="426"/>
      <c r="B377" s="574"/>
      <c r="C377" s="867">
        <v>7</v>
      </c>
      <c r="D377" s="868" t="s">
        <v>3018</v>
      </c>
      <c r="E377" s="867" t="s">
        <v>75</v>
      </c>
      <c r="F377" s="867" t="s">
        <v>3019</v>
      </c>
      <c r="G377" s="893">
        <v>8.8000000000000007</v>
      </c>
      <c r="H377" s="893">
        <v>8.1999999999999993</v>
      </c>
      <c r="I377" s="893">
        <v>8.8000000000000007</v>
      </c>
      <c r="J377" s="1213" t="s">
        <v>149</v>
      </c>
      <c r="K377" s="867" t="s">
        <v>2932</v>
      </c>
      <c r="L377" s="868" t="s">
        <v>3020</v>
      </c>
      <c r="M377" s="678"/>
      <c r="N377" s="678"/>
      <c r="O377" s="427"/>
      <c r="P377" s="426"/>
      <c r="Q377" s="426"/>
      <c r="R377" s="426"/>
      <c r="S377" s="575"/>
      <c r="T377" s="575"/>
    </row>
    <row r="378" spans="1:210" s="83" customFormat="1" ht="47.25">
      <c r="A378" s="426"/>
      <c r="B378" s="574"/>
      <c r="C378" s="867">
        <v>8</v>
      </c>
      <c r="D378" s="868" t="s">
        <v>3021</v>
      </c>
      <c r="E378" s="867" t="s">
        <v>75</v>
      </c>
      <c r="F378" s="867" t="s">
        <v>3022</v>
      </c>
      <c r="G378" s="893">
        <v>8.1</v>
      </c>
      <c r="H378" s="893">
        <v>8</v>
      </c>
      <c r="I378" s="893">
        <v>8.1</v>
      </c>
      <c r="J378" s="1213" t="s">
        <v>149</v>
      </c>
      <c r="K378" s="867" t="s">
        <v>2938</v>
      </c>
      <c r="L378" s="868" t="s">
        <v>3023</v>
      </c>
      <c r="M378" s="678"/>
      <c r="N378" s="678"/>
      <c r="O378" s="427"/>
      <c r="P378" s="426"/>
      <c r="Q378" s="426"/>
      <c r="R378" s="426"/>
      <c r="S378" s="575"/>
      <c r="T378" s="575"/>
    </row>
    <row r="379" spans="1:210" s="83" customFormat="1" ht="31.5">
      <c r="A379" s="426"/>
      <c r="B379" s="574"/>
      <c r="C379" s="867">
        <v>9</v>
      </c>
      <c r="D379" s="868" t="s">
        <v>3024</v>
      </c>
      <c r="E379" s="867" t="s">
        <v>75</v>
      </c>
      <c r="F379" s="867" t="s">
        <v>3025</v>
      </c>
      <c r="G379" s="893">
        <v>7.7</v>
      </c>
      <c r="H379" s="893">
        <v>6.93</v>
      </c>
      <c r="I379" s="893">
        <v>7.7</v>
      </c>
      <c r="J379" s="1213" t="s">
        <v>149</v>
      </c>
      <c r="K379" s="867" t="s">
        <v>3026</v>
      </c>
      <c r="L379" s="868" t="s">
        <v>3027</v>
      </c>
      <c r="M379" s="678"/>
      <c r="N379" s="678"/>
      <c r="O379" s="427"/>
      <c r="P379" s="426"/>
      <c r="Q379" s="426"/>
      <c r="R379" s="426"/>
      <c r="S379" s="575"/>
      <c r="T379" s="575"/>
    </row>
    <row r="380" spans="1:210" s="370" customFormat="1">
      <c r="A380" s="426"/>
      <c r="B380" s="574"/>
      <c r="C380" s="448" t="s">
        <v>234</v>
      </c>
      <c r="D380" s="1469" t="s">
        <v>1048</v>
      </c>
      <c r="E380" s="1470"/>
      <c r="F380" s="1470"/>
      <c r="G380" s="97"/>
      <c r="H380" s="202"/>
      <c r="I380" s="202"/>
      <c r="J380" s="280"/>
      <c r="K380" s="149"/>
      <c r="L380" s="799"/>
      <c r="M380" s="427"/>
      <c r="N380" s="125"/>
      <c r="O380" s="177"/>
      <c r="P380" s="124"/>
      <c r="Q380" s="124"/>
      <c r="R380" s="124"/>
      <c r="S380" s="815"/>
      <c r="T380" s="816"/>
      <c r="U380" s="368"/>
      <c r="V380" s="368"/>
      <c r="W380" s="368"/>
      <c r="X380" s="368"/>
      <c r="Y380" s="368"/>
      <c r="Z380" s="368"/>
      <c r="AA380" s="368"/>
      <c r="AB380" s="368"/>
      <c r="AC380" s="368"/>
      <c r="AD380" s="368"/>
      <c r="AE380" s="368"/>
      <c r="AF380" s="368"/>
      <c r="AG380" s="368"/>
      <c r="AH380" s="368"/>
      <c r="AI380" s="368"/>
      <c r="AJ380" s="368"/>
      <c r="AK380" s="368"/>
      <c r="AL380" s="368"/>
      <c r="AM380" s="368"/>
      <c r="AN380" s="368"/>
      <c r="AO380" s="368"/>
      <c r="AP380" s="368"/>
      <c r="AQ380" s="368"/>
      <c r="AR380" s="368"/>
      <c r="AS380" s="368"/>
      <c r="AT380" s="368"/>
      <c r="AU380" s="368"/>
      <c r="AV380" s="368"/>
      <c r="AW380" s="368"/>
      <c r="AX380" s="368"/>
      <c r="AY380" s="368"/>
      <c r="AZ380" s="368"/>
      <c r="BA380" s="368"/>
      <c r="BB380" s="368"/>
      <c r="BC380" s="368"/>
      <c r="BD380" s="368"/>
      <c r="BE380" s="368"/>
      <c r="BF380" s="368"/>
      <c r="BG380" s="368"/>
      <c r="BH380" s="368"/>
      <c r="BI380" s="368"/>
      <c r="BJ380" s="368"/>
      <c r="BK380" s="368"/>
      <c r="BL380" s="368"/>
      <c r="BM380" s="368"/>
      <c r="BN380" s="368"/>
      <c r="BO380" s="368"/>
      <c r="BP380" s="368"/>
      <c r="BQ380" s="368"/>
      <c r="BR380" s="368"/>
      <c r="BS380" s="368"/>
      <c r="BT380" s="368"/>
      <c r="BU380" s="368"/>
      <c r="BV380" s="368"/>
      <c r="BW380" s="368"/>
      <c r="BX380" s="368"/>
      <c r="BY380" s="368"/>
      <c r="BZ380" s="368"/>
      <c r="CA380" s="368"/>
      <c r="CB380" s="368"/>
      <c r="CC380" s="368"/>
      <c r="CD380" s="368"/>
      <c r="CE380" s="368"/>
      <c r="CF380" s="368"/>
      <c r="CG380" s="368"/>
      <c r="CH380" s="368"/>
      <c r="CI380" s="368"/>
      <c r="CJ380" s="368"/>
      <c r="CK380" s="368"/>
      <c r="CL380" s="368"/>
      <c r="CM380" s="368"/>
      <c r="CN380" s="368"/>
      <c r="CO380" s="368"/>
      <c r="CP380" s="368"/>
      <c r="CQ380" s="368"/>
      <c r="CR380" s="368"/>
      <c r="CS380" s="368"/>
      <c r="CT380" s="368"/>
      <c r="CU380" s="368"/>
      <c r="CV380" s="368"/>
      <c r="CW380" s="368"/>
      <c r="CX380" s="368"/>
      <c r="CY380" s="368"/>
      <c r="CZ380" s="368"/>
      <c r="DA380" s="368"/>
      <c r="DB380" s="368"/>
      <c r="DC380" s="368"/>
      <c r="DD380" s="368"/>
      <c r="DE380" s="368"/>
      <c r="DF380" s="368"/>
      <c r="DG380" s="368"/>
      <c r="DH380" s="368"/>
      <c r="DI380" s="368"/>
      <c r="DJ380" s="368"/>
      <c r="DK380" s="368"/>
      <c r="DL380" s="368"/>
      <c r="DM380" s="368"/>
      <c r="DN380" s="368"/>
      <c r="DO380" s="368"/>
      <c r="DP380" s="368"/>
      <c r="DQ380" s="368"/>
      <c r="DR380" s="368"/>
      <c r="DS380" s="368"/>
      <c r="DT380" s="368"/>
      <c r="DU380" s="368"/>
      <c r="DV380" s="368"/>
      <c r="DW380" s="368"/>
      <c r="DX380" s="368"/>
      <c r="DY380" s="368"/>
      <c r="DZ380" s="368"/>
      <c r="EA380" s="368"/>
      <c r="EB380" s="368"/>
      <c r="EC380" s="368"/>
      <c r="ED380" s="368"/>
      <c r="EE380" s="368"/>
      <c r="EF380" s="368"/>
      <c r="EG380" s="368"/>
      <c r="EH380" s="368"/>
      <c r="EI380" s="368"/>
      <c r="EJ380" s="368"/>
      <c r="EK380" s="368"/>
      <c r="EL380" s="368"/>
      <c r="EM380" s="368"/>
      <c r="EN380" s="368"/>
      <c r="EO380" s="368"/>
      <c r="EP380" s="368"/>
      <c r="EQ380" s="368"/>
      <c r="ER380" s="368"/>
      <c r="ES380" s="368"/>
      <c r="ET380" s="368"/>
      <c r="EU380" s="368"/>
      <c r="EV380" s="368"/>
      <c r="EW380" s="368"/>
      <c r="EX380" s="368"/>
      <c r="EY380" s="368"/>
      <c r="EZ380" s="368"/>
      <c r="FA380" s="368"/>
      <c r="FB380" s="368"/>
      <c r="FC380" s="368"/>
      <c r="FD380" s="368"/>
      <c r="FE380" s="368"/>
      <c r="FF380" s="368"/>
      <c r="FG380" s="368"/>
      <c r="FH380" s="368"/>
      <c r="FI380" s="368"/>
      <c r="FJ380" s="368"/>
      <c r="FK380" s="368"/>
      <c r="FL380" s="368"/>
      <c r="FM380" s="368"/>
      <c r="FN380" s="368"/>
      <c r="FO380" s="368"/>
      <c r="FP380" s="368"/>
      <c r="FQ380" s="368"/>
      <c r="FR380" s="368"/>
      <c r="FS380" s="368"/>
      <c r="FT380" s="368"/>
      <c r="FU380" s="368"/>
      <c r="FV380" s="368"/>
      <c r="FW380" s="368"/>
      <c r="FX380" s="368"/>
      <c r="FY380" s="368"/>
      <c r="FZ380" s="368"/>
      <c r="GA380" s="368"/>
      <c r="GB380" s="368"/>
      <c r="GC380" s="368"/>
      <c r="GD380" s="368"/>
      <c r="GE380" s="368"/>
      <c r="GF380" s="368"/>
      <c r="GG380" s="368"/>
      <c r="GH380" s="368"/>
      <c r="GI380" s="368"/>
      <c r="GJ380" s="368"/>
      <c r="GK380" s="368"/>
      <c r="GL380" s="368"/>
      <c r="GM380" s="368"/>
      <c r="GN380" s="368"/>
      <c r="GO380" s="368"/>
      <c r="GP380" s="368"/>
      <c r="GQ380" s="368"/>
      <c r="GR380" s="368"/>
      <c r="GS380" s="368"/>
      <c r="GT380" s="368"/>
      <c r="GU380" s="368"/>
      <c r="GV380" s="368"/>
      <c r="GW380" s="368"/>
      <c r="GX380" s="368"/>
      <c r="GY380" s="368"/>
      <c r="GZ380" s="368"/>
      <c r="HA380" s="368"/>
      <c r="HB380" s="368"/>
    </row>
    <row r="381" spans="1:210" s="83" customFormat="1" ht="63">
      <c r="A381" s="426"/>
      <c r="B381" s="574"/>
      <c r="C381" s="867">
        <v>10</v>
      </c>
      <c r="D381" s="868" t="s">
        <v>3999</v>
      </c>
      <c r="E381" s="867" t="s">
        <v>63</v>
      </c>
      <c r="F381" s="867" t="s">
        <v>335</v>
      </c>
      <c r="G381" s="893">
        <v>0.2</v>
      </c>
      <c r="H381" s="893"/>
      <c r="I381" s="893">
        <v>0.2</v>
      </c>
      <c r="J381" s="1213" t="s">
        <v>149</v>
      </c>
      <c r="K381" s="867" t="s">
        <v>4002</v>
      </c>
      <c r="L381" s="868" t="s">
        <v>4001</v>
      </c>
      <c r="M381" s="678">
        <v>1</v>
      </c>
      <c r="N381" s="678"/>
      <c r="O381" s="427"/>
      <c r="P381" s="426"/>
      <c r="Q381" s="426"/>
      <c r="R381" s="426"/>
      <c r="S381" s="575"/>
      <c r="T381" s="575"/>
    </row>
    <row r="382" spans="1:210" s="368" customFormat="1">
      <c r="A382" s="426"/>
      <c r="B382" s="574"/>
      <c r="C382" s="1501" t="s">
        <v>399</v>
      </c>
      <c r="D382" s="1501"/>
      <c r="E382" s="124"/>
      <c r="F382" s="124"/>
      <c r="G382" s="97"/>
      <c r="H382" s="202"/>
      <c r="I382" s="201"/>
      <c r="J382" s="40"/>
      <c r="K382" s="124"/>
      <c r="L382" s="799"/>
      <c r="M382" s="427"/>
      <c r="N382" s="125"/>
      <c r="O382" s="177"/>
      <c r="P382" s="124"/>
      <c r="Q382" s="124"/>
      <c r="R382" s="124"/>
      <c r="S382" s="815"/>
      <c r="T382" s="816"/>
    </row>
    <row r="383" spans="1:210" s="368" customFormat="1">
      <c r="A383" s="426"/>
      <c r="B383" s="574"/>
      <c r="C383" s="448" t="s">
        <v>233</v>
      </c>
      <c r="D383" s="1469" t="s">
        <v>740</v>
      </c>
      <c r="E383" s="1470"/>
      <c r="F383" s="1470"/>
      <c r="G383" s="97"/>
      <c r="H383" s="202"/>
      <c r="I383" s="202"/>
      <c r="J383" s="40"/>
      <c r="K383" s="124"/>
      <c r="L383" s="799"/>
      <c r="M383" s="427"/>
      <c r="N383" s="125"/>
      <c r="O383" s="177"/>
      <c r="P383" s="124"/>
      <c r="Q383" s="124"/>
      <c r="R383" s="124"/>
      <c r="S383" s="815"/>
      <c r="T383" s="816"/>
    </row>
    <row r="384" spans="1:210" s="368" customFormat="1">
      <c r="A384" s="426"/>
      <c r="B384" s="574"/>
      <c r="C384" s="252" t="s">
        <v>450</v>
      </c>
      <c r="D384" s="1533" t="s">
        <v>738</v>
      </c>
      <c r="E384" s="1534"/>
      <c r="F384" s="1535"/>
      <c r="G384" s="270"/>
      <c r="H384" s="270"/>
      <c r="I384" s="270"/>
      <c r="J384" s="192"/>
      <c r="K384" s="192"/>
      <c r="L384" s="1073"/>
      <c r="M384" s="610"/>
      <c r="N384" s="1073"/>
      <c r="O384" s="177"/>
      <c r="P384" s="124"/>
      <c r="Q384" s="124"/>
      <c r="R384" s="124"/>
      <c r="S384" s="815"/>
      <c r="T384" s="816"/>
    </row>
    <row r="385" spans="1:210" s="67" customFormat="1" ht="47.25">
      <c r="A385" s="756"/>
      <c r="B385" s="348"/>
      <c r="C385" s="123">
        <v>1</v>
      </c>
      <c r="D385" s="122" t="s">
        <v>4003</v>
      </c>
      <c r="E385" s="123" t="s">
        <v>63</v>
      </c>
      <c r="F385" s="123" t="s">
        <v>335</v>
      </c>
      <c r="G385" s="123">
        <v>0.2</v>
      </c>
      <c r="H385" s="123"/>
      <c r="I385" s="123">
        <v>0.2</v>
      </c>
      <c r="J385" s="123" t="s">
        <v>61</v>
      </c>
      <c r="K385" s="958" t="s">
        <v>4004</v>
      </c>
      <c r="L385" s="122" t="s">
        <v>3990</v>
      </c>
      <c r="M385" s="756"/>
      <c r="N385" s="756"/>
      <c r="O385" s="46"/>
      <c r="P385" s="756"/>
      <c r="Q385" s="756"/>
      <c r="R385" s="756"/>
      <c r="S385" s="595"/>
      <c r="T385" s="583"/>
    </row>
    <row r="386" spans="1:210" s="389" customFormat="1">
      <c r="A386" s="756"/>
      <c r="B386" s="348"/>
      <c r="C386" s="192" t="s">
        <v>431</v>
      </c>
      <c r="D386" s="1508" t="s">
        <v>741</v>
      </c>
      <c r="E386" s="1509"/>
      <c r="F386" s="1510"/>
      <c r="G386" s="223"/>
      <c r="H386" s="223"/>
      <c r="I386" s="223"/>
      <c r="J386" s="1079"/>
      <c r="K386" s="192"/>
      <c r="L386" s="1073"/>
      <c r="M386" s="755"/>
      <c r="N386" s="1079"/>
      <c r="O386" s="177"/>
      <c r="P386" s="1074"/>
      <c r="Q386" s="1074"/>
      <c r="R386" s="1074"/>
      <c r="S386" s="815"/>
      <c r="T386" s="816"/>
    </row>
    <row r="387" spans="1:210" s="67" customFormat="1" ht="31.5">
      <c r="A387" s="756"/>
      <c r="B387" s="348"/>
      <c r="C387" s="123">
        <v>2</v>
      </c>
      <c r="D387" s="122" t="s">
        <v>3154</v>
      </c>
      <c r="E387" s="123" t="s">
        <v>75</v>
      </c>
      <c r="F387" s="123" t="s">
        <v>3155</v>
      </c>
      <c r="G387" s="123">
        <v>7.92</v>
      </c>
      <c r="H387" s="123">
        <v>7.92</v>
      </c>
      <c r="I387" s="123">
        <v>7.92</v>
      </c>
      <c r="J387" s="123" t="s">
        <v>61</v>
      </c>
      <c r="K387" s="958" t="s">
        <v>3156</v>
      </c>
      <c r="L387" s="122" t="s">
        <v>3157</v>
      </c>
      <c r="M387" s="756"/>
      <c r="N387" s="756"/>
      <c r="O387" s="46"/>
      <c r="P387" s="756"/>
      <c r="Q387" s="756"/>
      <c r="R387" s="756"/>
      <c r="S387" s="595">
        <v>1</v>
      </c>
      <c r="T387" s="583">
        <f>I387</f>
        <v>7.92</v>
      </c>
    </row>
    <row r="388" spans="1:210" s="67" customFormat="1" ht="126">
      <c r="A388" s="756"/>
      <c r="B388" s="348"/>
      <c r="C388" s="123">
        <v>3</v>
      </c>
      <c r="D388" s="123" t="s">
        <v>3158</v>
      </c>
      <c r="E388" s="123" t="s">
        <v>23</v>
      </c>
      <c r="F388" s="123" t="s">
        <v>3159</v>
      </c>
      <c r="G388" s="123">
        <f>I388</f>
        <v>73.400000000000006</v>
      </c>
      <c r="H388" s="123"/>
      <c r="I388" s="123">
        <v>73.400000000000006</v>
      </c>
      <c r="J388" s="123" t="s">
        <v>61</v>
      </c>
      <c r="K388" s="123" t="s">
        <v>3160</v>
      </c>
      <c r="L388" s="122" t="s">
        <v>3161</v>
      </c>
      <c r="M388" s="756"/>
      <c r="N388" s="756"/>
      <c r="O388" s="46"/>
      <c r="P388" s="756"/>
      <c r="Q388" s="756"/>
      <c r="R388" s="756"/>
      <c r="S388" s="595">
        <v>1</v>
      </c>
      <c r="T388" s="583">
        <f>I388</f>
        <v>73.400000000000006</v>
      </c>
    </row>
    <row r="389" spans="1:210" s="370" customFormat="1">
      <c r="A389" s="426"/>
      <c r="B389" s="574"/>
      <c r="C389" s="448" t="s">
        <v>234</v>
      </c>
      <c r="D389" s="1469" t="s">
        <v>1048</v>
      </c>
      <c r="E389" s="1470"/>
      <c r="F389" s="1470"/>
      <c r="G389" s="97"/>
      <c r="H389" s="202"/>
      <c r="I389" s="202"/>
      <c r="J389" s="280"/>
      <c r="K389" s="149"/>
      <c r="L389" s="799"/>
      <c r="M389" s="427"/>
      <c r="N389" s="125"/>
      <c r="O389" s="125"/>
      <c r="P389" s="124"/>
      <c r="Q389" s="124"/>
      <c r="R389" s="124"/>
      <c r="S389" s="815"/>
      <c r="T389" s="816"/>
      <c r="U389" s="368"/>
      <c r="V389" s="368"/>
      <c r="W389" s="368"/>
      <c r="X389" s="368"/>
      <c r="Y389" s="368"/>
      <c r="Z389" s="368"/>
      <c r="AA389" s="368"/>
      <c r="AB389" s="368"/>
      <c r="AC389" s="368"/>
      <c r="AD389" s="368"/>
      <c r="AE389" s="368"/>
      <c r="AF389" s="368"/>
      <c r="AG389" s="368"/>
      <c r="AH389" s="368"/>
      <c r="AI389" s="368"/>
      <c r="AJ389" s="368"/>
      <c r="AK389" s="368"/>
      <c r="AL389" s="368"/>
      <c r="AM389" s="368"/>
      <c r="AN389" s="368"/>
      <c r="AO389" s="368"/>
      <c r="AP389" s="368"/>
      <c r="AQ389" s="368"/>
      <c r="AR389" s="368"/>
      <c r="AS389" s="368"/>
      <c r="AT389" s="368"/>
      <c r="AU389" s="368"/>
      <c r="AV389" s="368"/>
      <c r="AW389" s="368"/>
      <c r="AX389" s="368"/>
      <c r="AY389" s="368"/>
      <c r="AZ389" s="368"/>
      <c r="BA389" s="368"/>
      <c r="BB389" s="368"/>
      <c r="BC389" s="368"/>
      <c r="BD389" s="368"/>
      <c r="BE389" s="368"/>
      <c r="BF389" s="368"/>
      <c r="BG389" s="368"/>
      <c r="BH389" s="368"/>
      <c r="BI389" s="368"/>
      <c r="BJ389" s="368"/>
      <c r="BK389" s="368"/>
      <c r="BL389" s="368"/>
      <c r="BM389" s="368"/>
      <c r="BN389" s="368"/>
      <c r="BO389" s="368"/>
      <c r="BP389" s="368"/>
      <c r="BQ389" s="368"/>
      <c r="BR389" s="368"/>
      <c r="BS389" s="368"/>
      <c r="BT389" s="368"/>
      <c r="BU389" s="368"/>
      <c r="BV389" s="368"/>
      <c r="BW389" s="368"/>
      <c r="BX389" s="368"/>
      <c r="BY389" s="368"/>
      <c r="BZ389" s="368"/>
      <c r="CA389" s="368"/>
      <c r="CB389" s="368"/>
      <c r="CC389" s="368"/>
      <c r="CD389" s="368"/>
      <c r="CE389" s="368"/>
      <c r="CF389" s="368"/>
      <c r="CG389" s="368"/>
      <c r="CH389" s="368"/>
      <c r="CI389" s="368"/>
      <c r="CJ389" s="368"/>
      <c r="CK389" s="368"/>
      <c r="CL389" s="368"/>
      <c r="CM389" s="368"/>
      <c r="CN389" s="368"/>
      <c r="CO389" s="368"/>
      <c r="CP389" s="368"/>
      <c r="CQ389" s="368"/>
      <c r="CR389" s="368"/>
      <c r="CS389" s="368"/>
      <c r="CT389" s="368"/>
      <c r="CU389" s="368"/>
      <c r="CV389" s="368"/>
      <c r="CW389" s="368"/>
      <c r="CX389" s="368"/>
      <c r="CY389" s="368"/>
      <c r="CZ389" s="368"/>
      <c r="DA389" s="368"/>
      <c r="DB389" s="368"/>
      <c r="DC389" s="368"/>
      <c r="DD389" s="368"/>
      <c r="DE389" s="368"/>
      <c r="DF389" s="368"/>
      <c r="DG389" s="368"/>
      <c r="DH389" s="368"/>
      <c r="DI389" s="368"/>
      <c r="DJ389" s="368"/>
      <c r="DK389" s="368"/>
      <c r="DL389" s="368"/>
      <c r="DM389" s="368"/>
      <c r="DN389" s="368"/>
      <c r="DO389" s="368"/>
      <c r="DP389" s="368"/>
      <c r="DQ389" s="368"/>
      <c r="DR389" s="368"/>
      <c r="DS389" s="368"/>
      <c r="DT389" s="368"/>
      <c r="DU389" s="368"/>
      <c r="DV389" s="368"/>
      <c r="DW389" s="368"/>
      <c r="DX389" s="368"/>
      <c r="DY389" s="368"/>
      <c r="DZ389" s="368"/>
      <c r="EA389" s="368"/>
      <c r="EB389" s="368"/>
      <c r="EC389" s="368"/>
      <c r="ED389" s="368"/>
      <c r="EE389" s="368"/>
      <c r="EF389" s="368"/>
      <c r="EG389" s="368"/>
      <c r="EH389" s="368"/>
      <c r="EI389" s="368"/>
      <c r="EJ389" s="368"/>
      <c r="EK389" s="368"/>
      <c r="EL389" s="368"/>
      <c r="EM389" s="368"/>
      <c r="EN389" s="368"/>
      <c r="EO389" s="368"/>
      <c r="EP389" s="368"/>
      <c r="EQ389" s="368"/>
      <c r="ER389" s="368"/>
      <c r="ES389" s="368"/>
      <c r="ET389" s="368"/>
      <c r="EU389" s="368"/>
      <c r="EV389" s="368"/>
      <c r="EW389" s="368"/>
      <c r="EX389" s="368"/>
      <c r="EY389" s="368"/>
      <c r="EZ389" s="368"/>
      <c r="FA389" s="368"/>
      <c r="FB389" s="368"/>
      <c r="FC389" s="368"/>
      <c r="FD389" s="368"/>
      <c r="FE389" s="368"/>
      <c r="FF389" s="368"/>
      <c r="FG389" s="368"/>
      <c r="FH389" s="368"/>
      <c r="FI389" s="368"/>
      <c r="FJ389" s="368"/>
      <c r="FK389" s="368"/>
      <c r="FL389" s="368"/>
      <c r="FM389" s="368"/>
      <c r="FN389" s="368"/>
      <c r="FO389" s="368"/>
      <c r="FP389" s="368"/>
      <c r="FQ389" s="368"/>
      <c r="FR389" s="368"/>
      <c r="FS389" s="368"/>
      <c r="FT389" s="368"/>
      <c r="FU389" s="368"/>
      <c r="FV389" s="368"/>
      <c r="FW389" s="368"/>
      <c r="FX389" s="368"/>
      <c r="FY389" s="368"/>
      <c r="FZ389" s="368"/>
      <c r="GA389" s="368"/>
      <c r="GB389" s="368"/>
      <c r="GC389" s="368"/>
      <c r="GD389" s="368"/>
      <c r="GE389" s="368"/>
      <c r="GF389" s="368"/>
      <c r="GG389" s="368"/>
      <c r="GH389" s="368"/>
      <c r="GI389" s="368"/>
      <c r="GJ389" s="368"/>
      <c r="GK389" s="368"/>
      <c r="GL389" s="368"/>
      <c r="GM389" s="368"/>
      <c r="GN389" s="368"/>
      <c r="GO389" s="368"/>
      <c r="GP389" s="368"/>
      <c r="GQ389" s="368"/>
      <c r="GR389" s="368"/>
      <c r="GS389" s="368"/>
      <c r="GT389" s="368"/>
      <c r="GU389" s="368"/>
      <c r="GV389" s="368"/>
      <c r="GW389" s="368"/>
      <c r="GX389" s="368"/>
      <c r="GY389" s="368"/>
      <c r="GZ389" s="368"/>
      <c r="HA389" s="368"/>
      <c r="HB389" s="368"/>
    </row>
    <row r="390" spans="1:210" s="69" customFormat="1" ht="110.25">
      <c r="A390" s="756"/>
      <c r="B390" s="348"/>
      <c r="C390" s="123">
        <v>4</v>
      </c>
      <c r="D390" s="122" t="s">
        <v>3179</v>
      </c>
      <c r="E390" s="123" t="s">
        <v>63</v>
      </c>
      <c r="F390" s="123" t="s">
        <v>3180</v>
      </c>
      <c r="G390" s="3">
        <v>0.09</v>
      </c>
      <c r="H390" s="123"/>
      <c r="I390" s="3">
        <v>0.09</v>
      </c>
      <c r="J390" s="123" t="s">
        <v>61</v>
      </c>
      <c r="K390" s="123" t="s">
        <v>3181</v>
      </c>
      <c r="L390" s="12" t="s">
        <v>3182</v>
      </c>
      <c r="M390" s="756"/>
      <c r="N390" s="756"/>
      <c r="O390" s="46"/>
      <c r="P390" s="756"/>
      <c r="Q390" s="756"/>
      <c r="R390" s="756"/>
    </row>
    <row r="391" spans="1:210" s="69" customFormat="1" ht="31.5">
      <c r="A391" s="756"/>
      <c r="B391" s="348"/>
      <c r="C391" s="123">
        <v>5</v>
      </c>
      <c r="D391" s="122" t="s">
        <v>3183</v>
      </c>
      <c r="E391" s="123" t="s">
        <v>63</v>
      </c>
      <c r="F391" s="123" t="s">
        <v>3180</v>
      </c>
      <c r="G391" s="3">
        <v>0.09</v>
      </c>
      <c r="H391" s="123"/>
      <c r="I391" s="3">
        <v>0.09</v>
      </c>
      <c r="J391" s="123" t="s">
        <v>61</v>
      </c>
      <c r="K391" s="123" t="s">
        <v>3184</v>
      </c>
      <c r="L391" s="12" t="s">
        <v>3182</v>
      </c>
      <c r="M391" s="756"/>
      <c r="N391" s="756"/>
      <c r="O391" s="46"/>
      <c r="P391" s="756"/>
      <c r="Q391" s="756"/>
      <c r="R391" s="756"/>
    </row>
    <row r="392" spans="1:210" s="69" customFormat="1" ht="31.5">
      <c r="A392" s="756"/>
      <c r="B392" s="348"/>
      <c r="C392" s="123">
        <v>6</v>
      </c>
      <c r="D392" s="122" t="s">
        <v>3185</v>
      </c>
      <c r="E392" s="123" t="s">
        <v>63</v>
      </c>
      <c r="F392" s="123" t="s">
        <v>3180</v>
      </c>
      <c r="G392" s="3">
        <v>0.09</v>
      </c>
      <c r="H392" s="123"/>
      <c r="I392" s="3">
        <v>0.09</v>
      </c>
      <c r="J392" s="123" t="s">
        <v>61</v>
      </c>
      <c r="K392" s="123" t="s">
        <v>3123</v>
      </c>
      <c r="L392" s="12" t="s">
        <v>3182</v>
      </c>
      <c r="M392" s="756"/>
      <c r="N392" s="756"/>
      <c r="O392" s="46"/>
      <c r="P392" s="756"/>
      <c r="Q392" s="756"/>
      <c r="R392" s="756"/>
    </row>
    <row r="393" spans="1:210" s="65" customFormat="1" ht="63">
      <c r="A393" s="756"/>
      <c r="B393" s="348"/>
      <c r="C393" s="123">
        <v>7</v>
      </c>
      <c r="D393" s="122" t="s">
        <v>3186</v>
      </c>
      <c r="E393" s="123" t="s">
        <v>63</v>
      </c>
      <c r="F393" s="123" t="s">
        <v>3180</v>
      </c>
      <c r="G393" s="3">
        <v>7</v>
      </c>
      <c r="H393" s="123">
        <v>6.9</v>
      </c>
      <c r="I393" s="3">
        <v>7</v>
      </c>
      <c r="J393" s="123" t="s">
        <v>61</v>
      </c>
      <c r="K393" s="123" t="s">
        <v>3053</v>
      </c>
      <c r="L393" s="12" t="s">
        <v>3187</v>
      </c>
      <c r="M393" s="756"/>
      <c r="N393" s="756"/>
      <c r="O393" s="46"/>
      <c r="P393" s="756"/>
      <c r="Q393" s="756"/>
      <c r="R393" s="756"/>
      <c r="S393" s="69"/>
      <c r="T393" s="69"/>
    </row>
    <row r="394" spans="1:210">
      <c r="A394" s="619"/>
      <c r="B394" s="620"/>
      <c r="C394" s="90"/>
      <c r="D394" s="709" t="s">
        <v>169</v>
      </c>
      <c r="E394" s="619"/>
      <c r="F394" s="619"/>
      <c r="G394" s="705">
        <f>SUM(G10:G393)</f>
        <v>3449.5684700000006</v>
      </c>
      <c r="H394" s="705">
        <f>SUM(H10:H393)</f>
        <v>262.71017000000001</v>
      </c>
      <c r="I394" s="705">
        <f>SUM(I10:I393)</f>
        <v>2495.7170530000003</v>
      </c>
      <c r="J394" s="705"/>
      <c r="K394" s="705"/>
      <c r="L394" s="706"/>
      <c r="M394" s="705"/>
      <c r="N394" s="705"/>
      <c r="O394" s="705">
        <f t="shared" ref="O394:T394" si="10">SUM(O10:O393)</f>
        <v>18</v>
      </c>
      <c r="P394" s="705">
        <f t="shared" si="10"/>
        <v>167.95000000000002</v>
      </c>
      <c r="Q394" s="705">
        <f t="shared" si="10"/>
        <v>0</v>
      </c>
      <c r="R394" s="705">
        <f t="shared" si="10"/>
        <v>0</v>
      </c>
      <c r="S394" s="707">
        <f t="shared" si="10"/>
        <v>82</v>
      </c>
      <c r="T394" s="705">
        <f t="shared" si="10"/>
        <v>1299.6834439999991</v>
      </c>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c r="BA394" s="32"/>
      <c r="BB394" s="32"/>
      <c r="BC394" s="32"/>
      <c r="BD394" s="32"/>
      <c r="BE394" s="32"/>
      <c r="BF394" s="32"/>
      <c r="BG394" s="32"/>
      <c r="BH394" s="32"/>
      <c r="BI394" s="32"/>
      <c r="BJ394" s="32"/>
      <c r="BK394" s="32"/>
      <c r="BL394" s="32"/>
      <c r="BM394" s="32"/>
      <c r="BN394" s="32"/>
      <c r="BO394" s="32"/>
      <c r="BP394" s="32"/>
      <c r="BQ394" s="32"/>
      <c r="BR394" s="32"/>
      <c r="BS394" s="32"/>
      <c r="BT394" s="32"/>
      <c r="BU394" s="32"/>
      <c r="BV394" s="32"/>
      <c r="BW394" s="32"/>
      <c r="BX394" s="32"/>
      <c r="BY394" s="32"/>
      <c r="BZ394" s="32"/>
      <c r="CA394" s="32"/>
      <c r="CB394" s="32"/>
      <c r="CC394" s="32"/>
      <c r="CD394" s="32"/>
      <c r="CE394" s="32"/>
      <c r="CF394" s="32"/>
      <c r="CG394" s="32"/>
      <c r="CH394" s="32"/>
      <c r="CI394" s="32"/>
      <c r="CJ394" s="32"/>
      <c r="CK394" s="32"/>
      <c r="CL394" s="32"/>
      <c r="CM394" s="32"/>
      <c r="CN394" s="32"/>
      <c r="CO394" s="32"/>
      <c r="CP394" s="32"/>
      <c r="CQ394" s="32"/>
      <c r="CR394" s="32"/>
      <c r="CS394" s="32"/>
      <c r="CT394" s="32"/>
      <c r="CU394" s="32"/>
      <c r="CV394" s="32"/>
      <c r="CW394" s="32"/>
      <c r="CX394" s="32"/>
      <c r="CY394" s="32"/>
      <c r="CZ394" s="32"/>
      <c r="DA394" s="32"/>
      <c r="DB394" s="32"/>
      <c r="DC394" s="32"/>
      <c r="DD394" s="32"/>
      <c r="DE394" s="32"/>
      <c r="DF394" s="32"/>
      <c r="DG394" s="32"/>
      <c r="DH394" s="32"/>
      <c r="DI394" s="32"/>
      <c r="DJ394" s="32"/>
      <c r="DK394" s="32"/>
      <c r="DL394" s="32"/>
      <c r="DM394" s="32"/>
      <c r="DN394" s="32"/>
      <c r="DO394" s="32"/>
      <c r="DP394" s="32"/>
      <c r="DQ394" s="32"/>
      <c r="DR394" s="32"/>
      <c r="DS394" s="32"/>
      <c r="DT394" s="32"/>
      <c r="DU394" s="32"/>
      <c r="DV394" s="32"/>
      <c r="DW394" s="32"/>
      <c r="DX394" s="32"/>
      <c r="DY394" s="32"/>
      <c r="DZ394" s="32"/>
      <c r="EA394" s="32"/>
      <c r="EB394" s="32"/>
      <c r="EC394" s="32"/>
      <c r="ED394" s="32"/>
      <c r="EE394" s="32"/>
      <c r="EF394" s="32"/>
      <c r="EG394" s="32"/>
      <c r="EH394" s="32"/>
      <c r="EI394" s="32"/>
      <c r="EJ394" s="32"/>
      <c r="EK394" s="32"/>
      <c r="EL394" s="32"/>
      <c r="EM394" s="32"/>
      <c r="EN394" s="32"/>
      <c r="EO394" s="32"/>
      <c r="EP394" s="32"/>
      <c r="EQ394" s="32"/>
      <c r="ER394" s="32"/>
      <c r="ES394" s="32"/>
      <c r="ET394" s="32"/>
      <c r="EU394" s="32"/>
      <c r="EV394" s="32"/>
      <c r="EW394" s="32"/>
      <c r="EX394" s="32"/>
      <c r="EY394" s="32"/>
      <c r="EZ394" s="32"/>
      <c r="FA394" s="32"/>
      <c r="FB394" s="32"/>
      <c r="FC394" s="32"/>
      <c r="FD394" s="32"/>
      <c r="FE394" s="32"/>
      <c r="FF394" s="32"/>
      <c r="FG394" s="32"/>
      <c r="FH394" s="32"/>
      <c r="FI394" s="32"/>
      <c r="FJ394" s="32"/>
      <c r="FK394" s="32"/>
      <c r="FL394" s="32"/>
      <c r="FM394" s="32"/>
      <c r="FN394" s="32"/>
      <c r="FO394" s="32"/>
      <c r="FP394" s="32"/>
      <c r="FQ394" s="32"/>
      <c r="FR394" s="32"/>
      <c r="FS394" s="32"/>
      <c r="FT394" s="32"/>
      <c r="FU394" s="32"/>
      <c r="FV394" s="32"/>
      <c r="FW394" s="32"/>
      <c r="FX394" s="32"/>
      <c r="FY394" s="32"/>
      <c r="FZ394" s="32"/>
      <c r="GA394" s="32"/>
      <c r="GB394" s="32"/>
      <c r="GC394" s="32"/>
      <c r="GD394" s="32"/>
      <c r="GE394" s="32"/>
      <c r="GF394" s="32"/>
      <c r="GG394" s="32"/>
      <c r="GH394" s="32"/>
      <c r="GI394" s="32"/>
      <c r="GJ394" s="32"/>
      <c r="GK394" s="32"/>
      <c r="GL394" s="32"/>
      <c r="GM394" s="32"/>
      <c r="GN394" s="32"/>
      <c r="GO394" s="32"/>
      <c r="GP394" s="32"/>
      <c r="GQ394" s="32"/>
      <c r="GR394" s="32"/>
      <c r="GS394" s="32"/>
      <c r="GT394" s="32"/>
      <c r="GU394" s="32"/>
      <c r="GV394" s="32"/>
      <c r="GW394" s="32"/>
      <c r="GX394" s="32"/>
      <c r="GY394" s="32"/>
      <c r="GZ394" s="32"/>
      <c r="HA394" s="32"/>
      <c r="HB394" s="32"/>
    </row>
    <row r="395" spans="1:210">
      <c r="A395" s="426"/>
      <c r="B395" s="574"/>
      <c r="C395" s="428"/>
      <c r="D395" s="597"/>
      <c r="E395" s="426"/>
      <c r="F395" s="426"/>
      <c r="G395" s="429">
        <f>COUNTA(G10:G393)</f>
        <v>249</v>
      </c>
      <c r="H395" s="429">
        <f>COUNTA(H10:H393)</f>
        <v>69</v>
      </c>
      <c r="I395" s="429">
        <f>COUNTA(I10:I393)</f>
        <v>236</v>
      </c>
      <c r="J395" s="429"/>
      <c r="K395" s="429"/>
      <c r="L395" s="609"/>
      <c r="M395" s="429">
        <f t="shared" ref="M395:R395" si="11">COUNTA(M10:M393)</f>
        <v>2</v>
      </c>
      <c r="N395" s="429">
        <f t="shared" si="11"/>
        <v>11</v>
      </c>
      <c r="O395" s="429">
        <f t="shared" si="11"/>
        <v>18</v>
      </c>
      <c r="P395" s="429">
        <f t="shared" si="11"/>
        <v>17</v>
      </c>
      <c r="Q395" s="429">
        <f t="shared" si="11"/>
        <v>0</v>
      </c>
      <c r="R395" s="429">
        <f t="shared" si="11"/>
        <v>0</v>
      </c>
      <c r="S395" s="429">
        <v>98</v>
      </c>
      <c r="T395" s="429">
        <v>564.91213999999991</v>
      </c>
    </row>
    <row r="410" spans="7:9">
      <c r="G410" s="167" t="e">
        <f>#REF!+#REF!</f>
        <v>#REF!</v>
      </c>
      <c r="H410" s="28" t="e">
        <f>#REF!+#REF!</f>
        <v>#REF!</v>
      </c>
      <c r="I410" s="28" t="e">
        <f>#REF!+#REF!</f>
        <v>#REF!</v>
      </c>
    </row>
    <row r="411" spans="7:9">
      <c r="G411" s="167" t="e">
        <f>#REF!+#REF!</f>
        <v>#REF!</v>
      </c>
      <c r="H411" s="28" t="e">
        <f>#REF!+#REF!</f>
        <v>#REF!</v>
      </c>
      <c r="I411" s="28" t="e">
        <f>#REF!+#REF!</f>
        <v>#REF!</v>
      </c>
    </row>
  </sheetData>
  <sheetProtection selectLockedCells="1"/>
  <protectedRanges>
    <protectedRange sqref="E354 E380" name="Range10_1_1_3_3_1_1_2_22_2"/>
    <protectedRange sqref="E365" name="Range10_1_1_3_3_1_1_4_2"/>
    <protectedRange sqref="G214 I214" name="Range10_1_1_3_1_1_5_1_1"/>
    <protectedRange sqref="D328" name="Range10_1_1_3_3_1_1_1_2_33_1_1_1_1"/>
    <protectedRange sqref="D331" name="Range10_1_1_3_3_1_1_1_2_12_1_1_1_1"/>
    <protectedRange sqref="D342:E342" name="Range10_1_1_3_3_1_1_1_2_16_1_1_1_1_4"/>
    <protectedRange sqref="D346" name="Range10_1_1_3_3_1_1_1_2_15_1_1_1_1_2_1_1_3"/>
    <protectedRange sqref="D353" name="Range10_1_1_3_3_1_1_1_2_15_1_1_1_1_2_1_1_1_2"/>
    <protectedRange sqref="D357:E357 D355:E355" name="Range10_1_1_3_1_1_2_1_2_5_4"/>
    <protectedRange sqref="G355 K355 G357" name="Range10_1_1_3_1_1_2_1_2_5_5_2"/>
    <protectedRange sqref="D356" name="Range10_1_1_3_1_1_2_1_2_5"/>
    <protectedRange sqref="G356" name="Range10_1_1_3_1_1_2_1_2_5_5"/>
  </protectedRanges>
  <mergeCells count="225">
    <mergeCell ref="D384:F384"/>
    <mergeCell ref="D369:F369"/>
    <mergeCell ref="D376:F376"/>
    <mergeCell ref="D386:F386"/>
    <mergeCell ref="D91:F91"/>
    <mergeCell ref="D290:F290"/>
    <mergeCell ref="D389:F389"/>
    <mergeCell ref="D383:F383"/>
    <mergeCell ref="D19:F19"/>
    <mergeCell ref="D35:F35"/>
    <mergeCell ref="D97:F97"/>
    <mergeCell ref="D115:F115"/>
    <mergeCell ref="D123:F123"/>
    <mergeCell ref="D158:F158"/>
    <mergeCell ref="D210:F210"/>
    <mergeCell ref="D223:F223"/>
    <mergeCell ref="D240:F240"/>
    <mergeCell ref="D267:F267"/>
    <mergeCell ref="D295:F295"/>
    <mergeCell ref="D280:F280"/>
    <mergeCell ref="D323:F323"/>
    <mergeCell ref="D380:F380"/>
    <mergeCell ref="C358:D358"/>
    <mergeCell ref="C367:D367"/>
    <mergeCell ref="C382:D382"/>
    <mergeCell ref="C9:D9"/>
    <mergeCell ref="C16:D16"/>
    <mergeCell ref="C21:D21"/>
    <mergeCell ref="C28:D28"/>
    <mergeCell ref="D10:F10"/>
    <mergeCell ref="D22:F22"/>
    <mergeCell ref="D29:F29"/>
    <mergeCell ref="D39:F39"/>
    <mergeCell ref="D14:F14"/>
    <mergeCell ref="D30:F30"/>
    <mergeCell ref="D25:F25"/>
    <mergeCell ref="D119:F119"/>
    <mergeCell ref="C49:D49"/>
    <mergeCell ref="C38:D38"/>
    <mergeCell ref="D103:F103"/>
    <mergeCell ref="D46:F46"/>
    <mergeCell ref="D62:F62"/>
    <mergeCell ref="C64:D64"/>
    <mergeCell ref="C100:D100"/>
    <mergeCell ref="C105:D105"/>
    <mergeCell ref="C117:D117"/>
    <mergeCell ref="D50:F50"/>
    <mergeCell ref="D40:F40"/>
    <mergeCell ref="G127:I127"/>
    <mergeCell ref="D127:F127"/>
    <mergeCell ref="D118:F118"/>
    <mergeCell ref="D126:F126"/>
    <mergeCell ref="C297:D297"/>
    <mergeCell ref="D326:F326"/>
    <mergeCell ref="C302:D302"/>
    <mergeCell ref="D138:F138"/>
    <mergeCell ref="D167:F167"/>
    <mergeCell ref="D193:F193"/>
    <mergeCell ref="D217:F217"/>
    <mergeCell ref="D168:F168"/>
    <mergeCell ref="D194:F194"/>
    <mergeCell ref="C125:D125"/>
    <mergeCell ref="D260:F260"/>
    <mergeCell ref="D190:F190"/>
    <mergeCell ref="D252:F252"/>
    <mergeCell ref="D180:F180"/>
    <mergeCell ref="D300:F300"/>
    <mergeCell ref="D131:F131"/>
    <mergeCell ref="G131:I131"/>
    <mergeCell ref="D359:F359"/>
    <mergeCell ref="D284:F284"/>
    <mergeCell ref="D298:F298"/>
    <mergeCell ref="D303:F303"/>
    <mergeCell ref="D313:F313"/>
    <mergeCell ref="D339:F339"/>
    <mergeCell ref="C137:D137"/>
    <mergeCell ref="D310:F310"/>
    <mergeCell ref="D354:F354"/>
    <mergeCell ref="D244:F244"/>
    <mergeCell ref="D139:F139"/>
    <mergeCell ref="D155:F155"/>
    <mergeCell ref="C216:D216"/>
    <mergeCell ref="D218:F218"/>
    <mergeCell ref="D227:F227"/>
    <mergeCell ref="D271:F271"/>
    <mergeCell ref="D277:F277"/>
    <mergeCell ref="D285:F285"/>
    <mergeCell ref="D327:F327"/>
    <mergeCell ref="J131:L131"/>
    <mergeCell ref="C283:D283"/>
    <mergeCell ref="C1:L1"/>
    <mergeCell ref="C4:L4"/>
    <mergeCell ref="C7:C8"/>
    <mergeCell ref="D7:D8"/>
    <mergeCell ref="E7:E8"/>
    <mergeCell ref="F7:F8"/>
    <mergeCell ref="G7:G8"/>
    <mergeCell ref="H7:I7"/>
    <mergeCell ref="J7:K7"/>
    <mergeCell ref="C5:L5"/>
    <mergeCell ref="C3:L3"/>
    <mergeCell ref="C2:L2"/>
    <mergeCell ref="L7:L8"/>
    <mergeCell ref="D51:F51"/>
    <mergeCell ref="D57:F57"/>
    <mergeCell ref="D66:F66"/>
    <mergeCell ref="D107:F107"/>
    <mergeCell ref="D113:F113"/>
    <mergeCell ref="D65:F65"/>
    <mergeCell ref="D106:F106"/>
    <mergeCell ref="D101:F101"/>
    <mergeCell ref="J127:L127"/>
    <mergeCell ref="AI166:AJ166"/>
    <mergeCell ref="AK166:AL166"/>
    <mergeCell ref="AM166:AN166"/>
    <mergeCell ref="AO166:AP166"/>
    <mergeCell ref="AQ166:AR166"/>
    <mergeCell ref="AS166:AT166"/>
    <mergeCell ref="AW166:AX166"/>
    <mergeCell ref="A166:B166"/>
    <mergeCell ref="C166:D166"/>
    <mergeCell ref="W166:X166"/>
    <mergeCell ref="Y166:Z166"/>
    <mergeCell ref="AA166:AB166"/>
    <mergeCell ref="AC166:AD166"/>
    <mergeCell ref="AE166:AF166"/>
    <mergeCell ref="AG166:AH166"/>
    <mergeCell ref="AU166:AV166"/>
    <mergeCell ref="BG166:BH166"/>
    <mergeCell ref="BI166:BJ166"/>
    <mergeCell ref="BK166:BL166"/>
    <mergeCell ref="BM166:BN166"/>
    <mergeCell ref="BO166:BP166"/>
    <mergeCell ref="BQ166:BR166"/>
    <mergeCell ref="AY166:AZ166"/>
    <mergeCell ref="BA166:BB166"/>
    <mergeCell ref="BC166:BD166"/>
    <mergeCell ref="BE166:BF166"/>
    <mergeCell ref="CE166:CF166"/>
    <mergeCell ref="CG166:CH166"/>
    <mergeCell ref="CI166:CJ166"/>
    <mergeCell ref="CK166:CL166"/>
    <mergeCell ref="CM166:CN166"/>
    <mergeCell ref="CO166:CP166"/>
    <mergeCell ref="BS166:BT166"/>
    <mergeCell ref="BU166:BV166"/>
    <mergeCell ref="BW166:BX166"/>
    <mergeCell ref="BY166:BZ166"/>
    <mergeCell ref="CA166:CB166"/>
    <mergeCell ref="CC166:CD166"/>
    <mergeCell ref="DI166:DJ166"/>
    <mergeCell ref="DK166:DL166"/>
    <mergeCell ref="DM166:DN166"/>
    <mergeCell ref="CQ166:CR166"/>
    <mergeCell ref="CS166:CT166"/>
    <mergeCell ref="CU166:CV166"/>
    <mergeCell ref="CW166:CX166"/>
    <mergeCell ref="CY166:CZ166"/>
    <mergeCell ref="DA166:DB166"/>
    <mergeCell ref="EK166:EL166"/>
    <mergeCell ref="DO166:DP166"/>
    <mergeCell ref="HA166:HB166"/>
    <mergeCell ref="C192:D192"/>
    <mergeCell ref="GI166:GJ166"/>
    <mergeCell ref="GK166:GL166"/>
    <mergeCell ref="GM166:GN166"/>
    <mergeCell ref="GO166:GP166"/>
    <mergeCell ref="GQ166:GR166"/>
    <mergeCell ref="GS166:GT166"/>
    <mergeCell ref="FW166:FX166"/>
    <mergeCell ref="FY166:FZ166"/>
    <mergeCell ref="GA166:GB166"/>
    <mergeCell ref="GC166:GD166"/>
    <mergeCell ref="GE166:GF166"/>
    <mergeCell ref="GG166:GH166"/>
    <mergeCell ref="FK166:FL166"/>
    <mergeCell ref="FM166:FN166"/>
    <mergeCell ref="FO166:FP166"/>
    <mergeCell ref="DQ166:DR166"/>
    <mergeCell ref="DS166:DT166"/>
    <mergeCell ref="DU166:DV166"/>
    <mergeCell ref="DW166:DX166"/>
    <mergeCell ref="DY166:DZ166"/>
    <mergeCell ref="GU166:GV166"/>
    <mergeCell ref="GW166:GX166"/>
    <mergeCell ref="GY166:GZ166"/>
    <mergeCell ref="FE166:FF166"/>
    <mergeCell ref="FG166:FH166"/>
    <mergeCell ref="FI166:FJ166"/>
    <mergeCell ref="EM166:EN166"/>
    <mergeCell ref="EO166:EP166"/>
    <mergeCell ref="EQ166:ER166"/>
    <mergeCell ref="ES166:ET166"/>
    <mergeCell ref="EU166:EV166"/>
    <mergeCell ref="EW166:EX166"/>
    <mergeCell ref="FQ166:FR166"/>
    <mergeCell ref="FS166:FT166"/>
    <mergeCell ref="FU166:FV166"/>
    <mergeCell ref="EY166:EZ166"/>
    <mergeCell ref="FA166:FB166"/>
    <mergeCell ref="FC166:FD166"/>
    <mergeCell ref="EA166:EB166"/>
    <mergeCell ref="EC166:ED166"/>
    <mergeCell ref="EE166:EF166"/>
    <mergeCell ref="EG166:EH166"/>
    <mergeCell ref="EI166:EJ166"/>
    <mergeCell ref="D368:F368"/>
    <mergeCell ref="D256:F256"/>
    <mergeCell ref="C325:D325"/>
    <mergeCell ref="C338:D338"/>
    <mergeCell ref="C225:D225"/>
    <mergeCell ref="C230:D230"/>
    <mergeCell ref="C242:D242"/>
    <mergeCell ref="C254:D254"/>
    <mergeCell ref="C269:D269"/>
    <mergeCell ref="D226:F226"/>
    <mergeCell ref="D231:F231"/>
    <mergeCell ref="D243:F243"/>
    <mergeCell ref="D255:F255"/>
    <mergeCell ref="D270:F270"/>
    <mergeCell ref="C312:D312"/>
    <mergeCell ref="D360:L360"/>
    <mergeCell ref="DC166:DD166"/>
    <mergeCell ref="DE166:DF166"/>
    <mergeCell ref="DG166:DH166"/>
  </mergeCells>
  <conditionalFormatting sqref="D224">
    <cfRule type="duplicateValues" dxfId="3" priority="8" stopIfTrue="1"/>
  </conditionalFormatting>
  <conditionalFormatting sqref="D79:D80">
    <cfRule type="duplicateValues" dxfId="2" priority="2" stopIfTrue="1"/>
  </conditionalFormatting>
  <conditionalFormatting sqref="D89">
    <cfRule type="duplicateValues" dxfId="1" priority="3" stopIfTrue="1"/>
  </conditionalFormatting>
  <conditionalFormatting sqref="D111">
    <cfRule type="duplicateValues" dxfId="0" priority="1"/>
  </conditionalFormatting>
  <dataValidations count="1">
    <dataValidation type="list" allowBlank="1" showInputMessage="1" showErrorMessage="1" sqref="HO122:HO124 RK122:RK124 ABG122:ABG124 ALC122:ALC124 AUY122:AUY124 BEU122:BEU124 BOQ122:BOQ124 BYM122:BYM124 CII122:CII124 CSE122:CSE124 DCA122:DCA124 DLW122:DLW124 DVS122:DVS124 EFO122:EFO124 EPK122:EPK124 EZG122:EZG124 FJC122:FJC124 FSY122:FSY124 GCU122:GCU124 GMQ122:GMQ124 GWM122:GWM124 HGI122:HGI124 HQE122:HQE124 IAA122:IAA124 IJW122:IJW124 ITS122:ITS124 JDO122:JDO124 JNK122:JNK124 JXG122:JXG124 KHC122:KHC124 KQY122:KQY124 LAU122:LAU124 LKQ122:LKQ124 LUM122:LUM124 MEI122:MEI124 MOE122:MOE124 MYA122:MYA124 NHW122:NHW124 NRS122:NRS124 OBO122:OBO124 OLK122:OLK124 OVG122:OVG124 PFC122:PFC124 POY122:POY124 PYU122:PYU124 QIQ122:QIQ124 QSM122:QSM124 RCI122:RCI124 RME122:RME124 RWA122:RWA124 SFW122:SFW124 SPS122:SPS124 SZO122:SZO124 TJK122:TJK124 TTG122:TTG124 UDC122:UDC124 UMY122:UMY124 UWU122:UWU124 VGQ122:VGQ124 VQM122:VQM124 WAI122:WAI124 WKE122:WKE124 WUA122:WUA124 K123:K124">
      <formula1>Xã_...</formula1>
    </dataValidation>
  </dataValidations>
  <pageMargins left="0.39370078740157483" right="0.19685039370078741" top="0.59055118110236227" bottom="0.35433070866141736" header="0.47244094488188981" footer="0.23622047244094491"/>
  <pageSetup paperSize="9" scale="70" orientation="landscape" r:id="rId1"/>
  <headerFooter>
    <oddFooter>&amp;C&amp;"Times New Roman,Regular"&amp;P/&amp;N</oddFooter>
  </headerFooter>
  <rowBreaks count="1" manualBreakCount="1">
    <brk id="215" min="2" max="11"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sqref="A1:I4"/>
    </sheetView>
  </sheetViews>
  <sheetFormatPr defaultRowHeight="15"/>
  <cols>
    <col min="9" max="9" width="41.140625" customWidth="1"/>
  </cols>
  <sheetData>
    <row r="1" spans="1:9" ht="72.75" thickBot="1">
      <c r="A1" s="980" t="s">
        <v>3190</v>
      </c>
      <c r="B1" s="981" t="s">
        <v>14</v>
      </c>
      <c r="C1" s="980" t="s">
        <v>900</v>
      </c>
      <c r="D1" s="981">
        <v>0.85</v>
      </c>
      <c r="E1" s="982"/>
      <c r="F1" s="981">
        <v>0.85</v>
      </c>
      <c r="G1" s="980" t="s">
        <v>111</v>
      </c>
      <c r="H1" s="983" t="s">
        <v>116</v>
      </c>
      <c r="I1" s="984" t="s">
        <v>3191</v>
      </c>
    </row>
    <row r="2" spans="1:9" ht="84.75" thickBot="1">
      <c r="A2" s="980" t="s">
        <v>3188</v>
      </c>
      <c r="B2" s="981" t="s">
        <v>14</v>
      </c>
      <c r="C2" s="980" t="s">
        <v>900</v>
      </c>
      <c r="D2" s="981">
        <v>0.82</v>
      </c>
      <c r="E2" s="982"/>
      <c r="F2" s="981">
        <v>0.82</v>
      </c>
      <c r="G2" s="980" t="s">
        <v>111</v>
      </c>
      <c r="H2" s="983" t="s">
        <v>128</v>
      </c>
      <c r="I2" s="984" t="s">
        <v>3189</v>
      </c>
    </row>
    <row r="3" spans="1:9" ht="84.75" thickBot="1">
      <c r="A3" s="980" t="s">
        <v>3192</v>
      </c>
      <c r="B3" s="981" t="s">
        <v>14</v>
      </c>
      <c r="C3" s="980" t="s">
        <v>900</v>
      </c>
      <c r="D3" s="981">
        <v>1.31</v>
      </c>
      <c r="E3" s="982"/>
      <c r="F3" s="981">
        <v>1.31</v>
      </c>
      <c r="G3" s="980" t="s">
        <v>111</v>
      </c>
      <c r="H3" s="983" t="s">
        <v>3193</v>
      </c>
      <c r="I3" s="984" t="s">
        <v>3194</v>
      </c>
    </row>
    <row r="4" spans="1:9" ht="108.75" thickBot="1">
      <c r="A4" s="980" t="s">
        <v>3195</v>
      </c>
      <c r="B4" s="981" t="s">
        <v>14</v>
      </c>
      <c r="C4" s="980" t="s">
        <v>900</v>
      </c>
      <c r="D4" s="981">
        <v>0.56999999999999995</v>
      </c>
      <c r="E4" s="985">
        <v>0.56999999999999995</v>
      </c>
      <c r="F4" s="981">
        <v>0.56999999999999995</v>
      </c>
      <c r="G4" s="980" t="s">
        <v>111</v>
      </c>
      <c r="H4" s="980" t="s">
        <v>222</v>
      </c>
      <c r="I4" s="984" t="s">
        <v>3196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Sheet1</vt:lpstr>
      <vt:lpstr>Bieu So Lieu</vt:lpstr>
      <vt:lpstr>Bieu 1A</vt:lpstr>
      <vt:lpstr>Bieu 1B</vt:lpstr>
      <vt:lpstr>Bieu 2</vt:lpstr>
      <vt:lpstr>Sheet2</vt:lpstr>
      <vt:lpstr>'Bieu 1A'!Print_Area</vt:lpstr>
      <vt:lpstr>'Bieu 1B'!Print_Area</vt:lpstr>
      <vt:lpstr>'Bieu 2'!Print_Area</vt:lpstr>
      <vt:lpstr>'Bieu So Lieu'!Print_Area</vt:lpstr>
      <vt:lpstr>Sheet1!Print_Area</vt:lpstr>
      <vt:lpstr>'Bieu 1A'!Print_Titles</vt:lpstr>
      <vt:lpstr>'Bieu 1B'!Print_Titles</vt:lpstr>
      <vt:lpstr>'Bieu 2'!Print_Titles</vt:lpstr>
      <vt:lpstr>'Bieu So Lieu'!Print_Titles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minh</dc:creator>
  <cp:lastModifiedBy>MINH</cp:lastModifiedBy>
  <cp:lastPrinted>2020-10-26T04:28:26Z</cp:lastPrinted>
  <dcterms:created xsi:type="dcterms:W3CDTF">2017-09-25T11:51:23Z</dcterms:created>
  <dcterms:modified xsi:type="dcterms:W3CDTF">2020-11-02T02:30:52Z</dcterms:modified>
</cp:coreProperties>
</file>